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680" windowHeight="17910" activeTab="0"/>
  </bookViews>
  <sheets>
    <sheet name="Weekly" sheetId="1" r:id="rId1"/>
    <sheet name="Monthly" sheetId="2" r:id="rId2"/>
    <sheet name="CountdownBeijing" sheetId="3" state="hidden" r:id="rId3"/>
    <sheet name="Olympics since 1896" sheetId="4" state="hidden" r:id="rId4"/>
    <sheet name="HowTo" sheetId="5" r:id="rId5"/>
    <sheet name="Date by Week Number" sheetId="6" state="hidden" r:id="rId6"/>
    <sheet name="CurrentWeek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">'Weekly'!$AL$49:$AR$49,'Weekly'!$AL$52:$AR$52,'Weekly'!$AL$55:$AR$55,'Weekly'!$AL$58:$AR$58,'Weekly'!$AL$61:$AR$61,'Weekly'!$AL$64:$AM$64</definedName>
    <definedName name="AnyDate">'[8]Date in cell B12'!$B$12</definedName>
    <definedName name="EnterEvent">'HowTo'!$B$5</definedName>
    <definedName name="km1" localSheetId="2">#REF!</definedName>
    <definedName name="km1" localSheetId="5">#REF!</definedName>
    <definedName name="km1">#REF!</definedName>
    <definedName name="L10参照範囲">'[3]集計'!$A$1:$E$213</definedName>
    <definedName name="L12CNO0180">'[5]ALL 4～9'!#REF!</definedName>
    <definedName name="L12CNO0190">'[5]ALL 4～9'!#REF!</definedName>
    <definedName name="L12SRCV0010">'[5]ALL 4～9'!#REF!</definedName>
    <definedName name="L12SRCV0020">'[5]ALL 4～9'!#REF!</definedName>
    <definedName name="L12SRCV0030">'[5]ALL 4～9'!#REF!</definedName>
    <definedName name="L12SRCV0040">'[5]ALL 4～9'!#REF!</definedName>
    <definedName name="L12SRCV0050">'[5]ALL 4～9'!#REF!</definedName>
    <definedName name="L12SRCV0060">'[5]ALL 4～9'!#REF!</definedName>
    <definedName name="L12SRCV0080">'[5]ALL 4～9'!#REF!</definedName>
    <definedName name="L12SRCV0180">'[5]ALL 4～9'!#REF!</definedName>
    <definedName name="L12参照範囲">'[4]集計'!$A$1:$E$216</definedName>
    <definedName name="Max20">#REF!</definedName>
    <definedName name="Max201">#REF!</definedName>
    <definedName name="Max202">#REF!</definedName>
    <definedName name="Max203">#REF!</definedName>
    <definedName name="Max204">#REF!</definedName>
    <definedName name="Max22">#REF!,#REF!</definedName>
    <definedName name="Max222">#REF!,#REF!</definedName>
    <definedName name="Max223">#REF!,#REF!</definedName>
    <definedName name="Max224">#REF!,#REF!</definedName>
    <definedName name="_xlnm.Print_Area" localSheetId="3">'Olympics since 1896'!$A$1:$BK$24</definedName>
    <definedName name="_xlnm.Print_Area" localSheetId="0">'Weekly'!$B$8:$H$11</definedName>
    <definedName name="SelectDate">'Monthly'!$G$4</definedName>
    <definedName name="Sun">'Monthly'!$B$9,'Monthly'!$B$12,'Monthly'!$B$15,'Monthly'!$B$18,'Monthly'!$B$21,'Monthly'!$B$24</definedName>
    <definedName name="Sunday">'Weekly'!$AL$49:$AR$49,'Weekly'!$AL$52:$AR$52,'Weekly'!$AL$55:$AR$55,'Weekly'!$AL$58:$AR$58,'Weekly'!$AL$61:$AR$61,'Weekly'!$AL$64:$AM$64</definedName>
    <definedName name="Sunday1">'Weekly'!$AL$50:$AR$50,'Weekly'!$AL$53:$AR$53,'Weekly'!$AL$56:$AR$56,'Weekly'!$AL$59:$AR$59,'Weekly'!$AL$62:$AR$62,'Weekly'!$AL$65:$AM$65</definedName>
    <definedName name="SunSchedule">'Monthly'!$B$10,'Monthly'!$B$13,'Monthly'!$B$16,'Monthly'!$B$19,'Monthly'!$B$22,'Monthly'!$B$25</definedName>
    <definedName name="Today">'Weekly'!$G$4</definedName>
    <definedName name="Year" localSheetId="5">'Date by Week Number'!$B$11</definedName>
    <definedName name="Year">#REF!</definedName>
    <definedName name="years53wks">'Date by Week Number'!$BA$14:$BA$84</definedName>
    <definedName name="事業所コード">#REF!</definedName>
    <definedName name="本給">#REF!</definedName>
    <definedName name="異動区分">#REF!</definedName>
    <definedName name="資格コード">#REF!</definedName>
  </definedNames>
  <calcPr fullCalcOnLoad="1"/>
</workbook>
</file>

<file path=xl/comments1.xml><?xml version="1.0" encoding="utf-8"?>
<comments xmlns="http://schemas.openxmlformats.org/spreadsheetml/2006/main">
  <authors>
    <author>松岡  秀子</author>
    <author>Matsuoka</author>
  </authors>
  <commentList>
    <comment ref="AM50" authorId="0">
      <text>
        <r>
          <rPr>
            <sz val="9"/>
            <rFont val="Times New Roman"/>
            <family val="1"/>
          </rPr>
          <t xml:space="preserve">
Ken Matsuoka: Press Alt and Enter to renew the line in the cell</t>
        </r>
      </text>
    </comment>
    <comment ref="B6" authorId="0">
      <text>
        <r>
          <rPr>
            <b/>
            <sz val="9"/>
            <rFont val="ＭＳ Ｐゴシック"/>
            <family val="3"/>
          </rPr>
          <t xml:space="preserve">Ken Matsuoka:
</t>
        </r>
        <r>
          <rPr>
            <b/>
            <sz val="9"/>
            <rFont val="Times New Roman"/>
            <family val="1"/>
          </rPr>
          <t>Press key F9 to show the renewed time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G6" authorId="1">
      <text>
        <r>
          <rPr>
            <b/>
            <sz val="9"/>
            <rFont val="ＭＳ Ｐゴシック"/>
            <family val="3"/>
          </rPr>
          <t xml:space="preserve">Ken Matsuoka:
</t>
        </r>
        <r>
          <rPr>
            <sz val="9"/>
            <rFont val="ＭＳ Ｐゴシック"/>
            <family val="3"/>
          </rPr>
          <t xml:space="preserve">Enter date for countdwon.  
Eg. 2003/7/4
</t>
        </r>
      </text>
    </comment>
    <comment ref="G7" authorId="1">
      <text>
        <r>
          <rPr>
            <b/>
            <sz val="9"/>
            <rFont val="ＭＳ Ｐゴシック"/>
            <family val="3"/>
          </rPr>
          <t xml:space="preserve">Ken Matsuoka:
</t>
        </r>
        <r>
          <rPr>
            <sz val="9"/>
            <rFont val="ＭＳ Ｐゴシック"/>
            <family val="3"/>
          </rPr>
          <t xml:space="preserve">Your event for cowntdown
</t>
        </r>
      </text>
    </comment>
  </commentList>
</comments>
</file>

<file path=xl/comments2.xml><?xml version="1.0" encoding="utf-8"?>
<comments xmlns="http://schemas.openxmlformats.org/spreadsheetml/2006/main">
  <authors>
    <author>松岡  秀子</author>
  </authors>
  <commentList>
    <comment ref="C10" authorId="0">
      <text>
        <r>
          <rPr>
            <sz val="9"/>
            <rFont val="Times New Roman"/>
            <family val="1"/>
          </rPr>
          <t xml:space="preserve">
Ken Matsuoka: Press Alt and Enter to renew the line in the cell</t>
        </r>
      </text>
    </comment>
    <comment ref="B6" authorId="0">
      <text>
        <r>
          <rPr>
            <b/>
            <sz val="9"/>
            <rFont val="ＭＳ Ｐゴシック"/>
            <family val="3"/>
          </rPr>
          <t xml:space="preserve">Ken Matsuoka:
</t>
        </r>
        <r>
          <rPr>
            <b/>
            <sz val="9"/>
            <rFont val="Times New Roman"/>
            <family val="1"/>
          </rPr>
          <t>Press key F9 to show the renewed time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Matsuoka</author>
  </authors>
  <commentList>
    <comment ref="D7" authorId="0">
      <text>
        <r>
          <rPr>
            <b/>
            <sz val="9"/>
            <rFont val="ＭＳ Ｐゴシック"/>
            <family val="3"/>
          </rPr>
          <t>Matsuoka:</t>
        </r>
        <r>
          <rPr>
            <sz val="9"/>
            <rFont val="ＭＳ Ｐゴシック"/>
            <family val="3"/>
          </rPr>
          <t xml:space="preserve">
TODAY()
</t>
        </r>
      </text>
    </comment>
    <comment ref="C9" authorId="0">
      <text>
        <r>
          <rPr>
            <b/>
            <sz val="9"/>
            <rFont val="ＭＳ Ｐゴシック"/>
            <family val="3"/>
          </rPr>
          <t>Matsuoka:</t>
        </r>
        <r>
          <rPr>
            <sz val="9"/>
            <rFont val="ＭＳ Ｐゴシック"/>
            <family val="3"/>
          </rPr>
          <t xml:space="preserve">
Opening hour first day</t>
        </r>
      </text>
    </comment>
    <comment ref="A8" authorId="0">
      <text>
        <r>
          <rPr>
            <b/>
            <sz val="9"/>
            <rFont val="ＭＳ Ｐゴシック"/>
            <family val="3"/>
          </rPr>
          <t>Matsuoka:</t>
        </r>
        <r>
          <rPr>
            <sz val="9"/>
            <rFont val="ＭＳ Ｐゴシック"/>
            <family val="3"/>
          </rPr>
          <t xml:space="preserve">
Lookup 1st to last days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B2" authorId="0">
      <text>
        <r>
          <rPr>
            <b/>
            <sz val="9"/>
            <rFont val="ＭＳ Ｐゴシック"/>
            <family val="3"/>
          </rPr>
          <t xml:space="preserve">
 :</t>
        </r>
        <r>
          <rPr>
            <sz val="9"/>
            <rFont val="ＭＳ Ｐゴシック"/>
            <family val="3"/>
          </rPr>
          <t>1st &amp;</t>
        </r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wk2 Monday</t>
        </r>
      </text>
    </comment>
    <comment ref="B3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>Jan 1</t>
        </r>
      </text>
    </comment>
    <comment ref="AZ3" authorId="0">
      <text>
        <r>
          <rPr>
            <b/>
            <sz val="9"/>
            <rFont val="ＭＳ Ｐゴシック"/>
            <family val="3"/>
          </rPr>
          <t xml:space="preserve">
 :</t>
        </r>
        <r>
          <rPr>
            <sz val="9"/>
            <rFont val="ＭＳ Ｐゴシック"/>
            <family val="3"/>
          </rPr>
          <t>1st &amp;</t>
        </r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wk2 Monday</t>
        </r>
      </text>
    </comment>
    <comment ref="B6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>wk2 Monday after Jan 1 Sun or Mon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B2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>2nd Monday</t>
        </r>
      </text>
    </comment>
    <comment ref="B4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>Jan 1 Sun or Mon</t>
        </r>
      </text>
    </comment>
    <comment ref="B3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>Jan 1</t>
        </r>
      </text>
    </comment>
  </commentList>
</comments>
</file>

<file path=xl/sharedStrings.xml><?xml version="1.0" encoding="utf-8"?>
<sst xmlns="http://schemas.openxmlformats.org/spreadsheetml/2006/main" count="67" uniqueCount="59">
  <si>
    <t>What day of the week is it on:</t>
  </si>
  <si>
    <t>?234567890?234567890?234567890?234567890</t>
  </si>
  <si>
    <t>Memo</t>
  </si>
  <si>
    <t>Memo</t>
  </si>
  <si>
    <t xml:space="preserve">Go to work </t>
  </si>
  <si>
    <t>Meeting</t>
  </si>
  <si>
    <t>Day trip</t>
  </si>
  <si>
    <t>Payment</t>
  </si>
  <si>
    <t>Swimming</t>
  </si>
  <si>
    <t>Ken's Home Radio</t>
  </si>
  <si>
    <t xml:space="preserve">Today </t>
  </si>
  <si>
    <t>Revised</t>
  </si>
  <si>
    <t>Gym</t>
  </si>
  <si>
    <t>Start</t>
  </si>
  <si>
    <t>NOW()</t>
  </si>
  <si>
    <t>Opening of Beijing Olympics</t>
  </si>
  <si>
    <t>M4=TODAY()</t>
  </si>
  <si>
    <t>HOUR(IO6)+HOUR(C4)</t>
  </si>
  <si>
    <t>C4</t>
  </si>
  <si>
    <t>MINUTE(IO6)+MINUTE(C4)</t>
  </si>
  <si>
    <t>IQ12-IQ11</t>
  </si>
  <si>
    <t>Beijing Olympics</t>
  </si>
  <si>
    <t>IO18-IO17</t>
  </si>
  <si>
    <t>IQ19-IQ13</t>
  </si>
  <si>
    <t>L40  G40-G41</t>
  </si>
  <si>
    <t>Finish</t>
  </si>
  <si>
    <t>Countdown in Excel for Your Events</t>
  </si>
  <si>
    <t>Weekly Sheet</t>
  </si>
  <si>
    <t>Enter date to show countdown e.g. 2007/7/1</t>
  </si>
  <si>
    <t>Enter the event to countdown e.g. Retirement</t>
  </si>
  <si>
    <t>Jogging</t>
  </si>
  <si>
    <t>Schedule on Monthly sheet is shown on Weely sheet</t>
  </si>
  <si>
    <t>Today:</t>
  </si>
  <si>
    <t>*</t>
  </si>
  <si>
    <t>Week number</t>
  </si>
  <si>
    <t>Today</t>
  </si>
  <si>
    <t>Today is the week of:</t>
  </si>
  <si>
    <t>Excel Weeks Calculator</t>
  </si>
  <si>
    <t>CalendarClockCountdown (excelfan.com)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</si>
  <si>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</si>
  <si>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</si>
  <si>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</si>
  <si>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</si>
  <si>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</si>
  <si>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</si>
  <si>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</si>
  <si>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</si>
  <si>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</si>
  <si>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</si>
  <si>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</si>
  <si>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</si>
  <si>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Welcome to Ken Matsuoka's Home Index</t>
  </si>
  <si>
    <t>Revised</t>
  </si>
  <si>
    <t>excelfan.com</t>
  </si>
  <si>
    <r>
      <t>Countdown on</t>
    </r>
    <r>
      <rPr>
        <sz val="11"/>
        <rFont val="ＭＳ Ｐゴシック"/>
        <family val="3"/>
      </rPr>
      <t xml:space="preserve"> </t>
    </r>
  </si>
  <si>
    <t>52 or 53</t>
  </si>
  <si>
    <t>Select Date</t>
  </si>
  <si>
    <t>Tokyo Olympics 2020</t>
  </si>
  <si>
    <t>Okinawa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</si>
</sst>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[Red]&quot;¥&quot;\-#,##0"/>
    <numFmt numFmtId="165" formatCode="&quot;¥&quot;#,##0.00;[Red]&quot;¥&quot;\-#,##0.00"/>
    <numFmt numFmtId="166" formatCode="ddd"/>
    <numFmt numFmtId="167" formatCode="d"/>
    <numFmt numFmtId="168" formatCode="h:mm\ AM/PM\ ddd\ mmm\.\ d\,\ yyyy"/>
    <numFmt numFmtId="169" formatCode="h:mm\ AM/PM\ ddd\ m/d/yyyy"/>
    <numFmt numFmtId="170" formatCode="m/d/yy\ h:mm:ss\ AM/PM"/>
    <numFmt numFmtId="171" formatCode="mmm"/>
    <numFmt numFmtId="172" formatCode="yyyy"/>
    <numFmt numFmtId="173" formatCode="ddd\ mmm\ d\,\ yyyy"/>
    <numFmt numFmtId="174" formatCode="0_);[Red]\(0\)"/>
    <numFmt numFmtId="175" formatCode="mmm\ d\ yyyy"/>
    <numFmt numFmtId="176" formatCode="\ d"/>
    <numFmt numFmtId="177" formatCode="mmm\ d"/>
    <numFmt numFmtId="178" formatCode="dddd"/>
    <numFmt numFmtId="179" formatCode="ddd\ mmmm\ d\ yy"/>
    <numFmt numFmtId="180" formatCode="ddd\ mmmm\ d\,\ yyyy"/>
    <numFmt numFmtId="181" formatCode="[$-409]dddd\,\ mmmm\ d\,\ yyyy"/>
    <numFmt numFmtId="182" formatCode="m/d/yyyy;@"/>
  </numFmts>
  <fonts count="10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color indexed="54"/>
      <name val="Times New Roman"/>
      <family val="1"/>
    </font>
    <font>
      <b/>
      <sz val="20"/>
      <color indexed="17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u val="single"/>
      <sz val="8.25"/>
      <color indexed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10"/>
      <name val="ＭＳ Ｐゴシック"/>
      <family val="3"/>
    </font>
    <font>
      <sz val="11"/>
      <name val="Times New Roman"/>
      <family val="1"/>
    </font>
    <font>
      <b/>
      <sz val="10"/>
      <color indexed="20"/>
      <name val="Times New Roman"/>
      <family val="1"/>
    </font>
    <font>
      <sz val="12"/>
      <color indexed="10"/>
      <name val="ＭＳ Ｐゴシック"/>
      <family val="3"/>
    </font>
    <font>
      <b/>
      <i/>
      <sz val="16"/>
      <color indexed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"/>
      <color indexed="9"/>
      <name val="ＭＳ Ｐゴシック"/>
      <family val="3"/>
    </font>
    <font>
      <sz val="1"/>
      <color indexed="9"/>
      <name val="Times New Roman"/>
      <family val="1"/>
    </font>
    <font>
      <b/>
      <sz val="11"/>
      <color indexed="20"/>
      <name val="Times New Roman"/>
      <family val="1"/>
    </font>
    <font>
      <u val="single"/>
      <sz val="12"/>
      <color indexed="12"/>
      <name val="ＭＳ Ｐゴシック"/>
      <family val="3"/>
    </font>
    <font>
      <b/>
      <sz val="11"/>
      <name val="ＭＳ Ｐゴシック"/>
      <family val="3"/>
    </font>
    <font>
      <sz val="10"/>
      <name val="Arial"/>
      <family val="2"/>
    </font>
    <font>
      <b/>
      <sz val="12"/>
      <color indexed="20"/>
      <name val="Times New Roman"/>
      <family val="1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i/>
      <sz val="11"/>
      <color indexed="10"/>
      <name val="ＭＳ Ｐゴシック"/>
      <family val="3"/>
    </font>
    <font>
      <sz val="24"/>
      <color indexed="10"/>
      <name val="ＭＳ Ｐゴシック"/>
      <family val="3"/>
    </font>
    <font>
      <sz val="1"/>
      <name val="ＭＳ Ｐゴシック"/>
      <family val="3"/>
    </font>
    <font>
      <sz val="12"/>
      <color indexed="14"/>
      <name val="Verdana"/>
      <family val="2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0"/>
      <color indexed="14"/>
      <name val="Verdana"/>
      <family val="2"/>
    </font>
    <font>
      <sz val="11"/>
      <color indexed="22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i/>
      <sz val="10"/>
      <name val="Times New Roman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indexed="23"/>
      <name val="ＭＳ Ｐゴシック"/>
      <family val="3"/>
    </font>
    <font>
      <sz val="11"/>
      <color indexed="56"/>
      <name val="ＭＳ Ｐゴシック"/>
      <family val="3"/>
    </font>
    <font>
      <sz val="11"/>
      <color indexed="31"/>
      <name val="ＭＳ Ｐゴシック"/>
      <family val="3"/>
    </font>
    <font>
      <sz val="6"/>
      <color indexed="9"/>
      <name val="ＭＳ Ｐゴシック"/>
      <family val="3"/>
    </font>
    <font>
      <sz val="9"/>
      <name val="Meiryo UI"/>
      <family val="3"/>
    </font>
    <font>
      <b/>
      <sz val="12"/>
      <color indexed="9"/>
      <name val="Times New Roman"/>
      <family val="1"/>
    </font>
    <font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sz val="11"/>
      <color theme="1" tint="0.49998000264167786"/>
      <name val="ＭＳ Ｐゴシック"/>
      <family val="3"/>
    </font>
    <font>
      <sz val="11"/>
      <color rgb="FFFF0000"/>
      <name val="ＭＳ Ｐゴシック"/>
      <family val="3"/>
    </font>
    <font>
      <sz val="11"/>
      <color theme="3"/>
      <name val="ＭＳ Ｐゴシック"/>
      <family val="3"/>
    </font>
    <font>
      <sz val="11"/>
      <color theme="1"/>
      <name val="ＭＳ Ｐゴシック"/>
      <family val="3"/>
    </font>
    <font>
      <sz val="11"/>
      <color theme="4" tint="0.7999799847602844"/>
      <name val="ＭＳ Ｐゴシック"/>
      <family val="3"/>
    </font>
    <font>
      <sz val="6"/>
      <color theme="0"/>
      <name val="ＭＳ Ｐゴシック"/>
      <family val="3"/>
    </font>
    <font>
      <sz val="11"/>
      <color theme="0" tint="-0.04997999966144562"/>
      <name val="ＭＳ Ｐゴシック"/>
      <family val="3"/>
    </font>
    <font>
      <sz val="12"/>
      <color theme="1"/>
      <name val="ＭＳ Ｐゴシック"/>
      <family val="3"/>
    </font>
    <font>
      <sz val="11"/>
      <color theme="0"/>
      <name val="ＭＳ Ｐゴシック"/>
      <family val="3"/>
    </font>
    <font>
      <sz val="10"/>
      <color theme="0"/>
      <name val="ＭＳ Ｐゴシック"/>
      <family val="3"/>
    </font>
    <font>
      <b/>
      <sz val="8"/>
      <name val="ＭＳ Ｐゴシック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4" applyNumberFormat="0" applyAlignment="0" applyProtection="0"/>
    <xf numFmtId="0" fontId="79" fillId="30" borderId="5" applyNumberFormat="0" applyAlignment="0" applyProtection="0"/>
    <xf numFmtId="0" fontId="80" fillId="3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1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4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8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33" borderId="0" xfId="0" applyNumberFormat="1" applyFont="1" applyFill="1" applyAlignment="1" applyProtection="1">
      <alignment horizontal="center" vertical="top"/>
      <protection hidden="1"/>
    </xf>
    <xf numFmtId="167" fontId="6" fillId="0" borderId="10" xfId="0" applyNumberFormat="1" applyFont="1" applyFill="1" applyBorder="1" applyAlignment="1" applyProtection="1">
      <alignment/>
      <protection hidden="1"/>
    </xf>
    <xf numFmtId="167" fontId="6" fillId="0" borderId="11" xfId="0" applyNumberFormat="1" applyFont="1" applyFill="1" applyBorder="1" applyAlignment="1" applyProtection="1">
      <alignment/>
      <protection hidden="1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18" fontId="8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22" fontId="2" fillId="0" borderId="0" xfId="0" applyNumberFormat="1" applyFont="1" applyAlignment="1" applyProtection="1">
      <alignment horizontal="center" wrapText="1"/>
      <protection hidden="1"/>
    </xf>
    <xf numFmtId="0" fontId="2" fillId="0" borderId="0" xfId="0" applyNumberFormat="1" applyFont="1" applyAlignment="1">
      <alignment horizontal="center"/>
    </xf>
    <xf numFmtId="0" fontId="11" fillId="0" borderId="0" xfId="0" applyFont="1" applyAlignment="1" applyProtection="1">
      <alignment/>
      <protection locked="0"/>
    </xf>
    <xf numFmtId="14" fontId="0" fillId="0" borderId="0" xfId="0" applyNumberFormat="1" applyAlignment="1">
      <alignment/>
    </xf>
    <xf numFmtId="0" fontId="17" fillId="0" borderId="0" xfId="0" applyFont="1" applyAlignment="1">
      <alignment/>
    </xf>
    <xf numFmtId="14" fontId="17" fillId="0" borderId="0" xfId="0" applyNumberFormat="1" applyFont="1" applyAlignment="1">
      <alignment/>
    </xf>
    <xf numFmtId="175" fontId="15" fillId="0" borderId="11" xfId="0" applyNumberFormat="1" applyFont="1" applyFill="1" applyBorder="1" applyAlignment="1" applyProtection="1">
      <alignment/>
      <protection hidden="1"/>
    </xf>
    <xf numFmtId="0" fontId="0" fillId="0" borderId="0" xfId="0" applyBorder="1" applyAlignment="1">
      <alignment horizontal="center"/>
    </xf>
    <xf numFmtId="172" fontId="2" fillId="34" borderId="0" xfId="0" applyNumberFormat="1" applyFont="1" applyFill="1" applyBorder="1" applyAlignment="1" applyProtection="1">
      <alignment/>
      <protection locked="0"/>
    </xf>
    <xf numFmtId="0" fontId="17" fillId="34" borderId="0" xfId="0" applyFont="1" applyFill="1" applyAlignment="1" applyProtection="1">
      <alignment horizontal="left"/>
      <protection locked="0"/>
    </xf>
    <xf numFmtId="170" fontId="2" fillId="35" borderId="0" xfId="0" applyNumberFormat="1" applyFont="1" applyFill="1" applyBorder="1" applyAlignment="1" applyProtection="1">
      <alignment/>
      <protection locked="0"/>
    </xf>
    <xf numFmtId="171" fontId="2" fillId="34" borderId="0" xfId="0" applyNumberFormat="1" applyFont="1" applyFill="1" applyBorder="1" applyAlignment="1" applyProtection="1">
      <alignment horizontal="right"/>
      <protection locked="0"/>
    </xf>
    <xf numFmtId="176" fontId="2" fillId="34" borderId="0" xfId="0" applyNumberFormat="1" applyFont="1" applyFill="1" applyBorder="1" applyAlignment="1" applyProtection="1">
      <alignment horizontal="right"/>
      <protection locked="0"/>
    </xf>
    <xf numFmtId="0" fontId="17" fillId="34" borderId="0" xfId="0" applyFont="1" applyFill="1" applyAlignment="1">
      <alignment horizontal="left"/>
    </xf>
    <xf numFmtId="21" fontId="2" fillId="0" borderId="0" xfId="0" applyNumberFormat="1" applyFont="1" applyAlignment="1" applyProtection="1">
      <alignment/>
      <protection locked="0"/>
    </xf>
    <xf numFmtId="174" fontId="20" fillId="35" borderId="0" xfId="0" applyNumberFormat="1" applyFont="1" applyFill="1" applyBorder="1" applyAlignment="1" applyProtection="1">
      <alignment horizontal="left"/>
      <protection locked="0"/>
    </xf>
    <xf numFmtId="166" fontId="5" fillId="36" borderId="14" xfId="0" applyNumberFormat="1" applyFont="1" applyFill="1" applyBorder="1" applyAlignment="1" applyProtection="1">
      <alignment horizontal="center" vertical="center"/>
      <protection hidden="1"/>
    </xf>
    <xf numFmtId="166" fontId="5" fillId="37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73" fontId="9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175" fontId="6" fillId="0" borderId="12" xfId="0" applyNumberFormat="1" applyFont="1" applyFill="1" applyBorder="1" applyAlignment="1" applyProtection="1">
      <alignment/>
      <protection hidden="1"/>
    </xf>
    <xf numFmtId="167" fontId="6" fillId="0" borderId="12" xfId="0" applyNumberFormat="1" applyFont="1" applyFill="1" applyBorder="1" applyAlignment="1" applyProtection="1">
      <alignment/>
      <protection hidden="1"/>
    </xf>
    <xf numFmtId="167" fontId="6" fillId="0" borderId="15" xfId="0" applyNumberFormat="1" applyFont="1" applyFill="1" applyBorder="1" applyAlignment="1" applyProtection="1">
      <alignment/>
      <protection hidden="1"/>
    </xf>
    <xf numFmtId="166" fontId="5" fillId="37" borderId="11" xfId="0" applyNumberFormat="1" applyFont="1" applyFill="1" applyBorder="1" applyAlignment="1" applyProtection="1">
      <alignment horizontal="center" vertical="center"/>
      <protection locked="0"/>
    </xf>
    <xf numFmtId="166" fontId="5" fillId="36" borderId="11" xfId="0" applyNumberFormat="1" applyFont="1" applyFill="1" applyBorder="1" applyAlignment="1" applyProtection="1">
      <alignment horizontal="center" vertical="center"/>
      <protection locked="0"/>
    </xf>
    <xf numFmtId="177" fontId="6" fillId="0" borderId="11" xfId="0" applyNumberFormat="1" applyFont="1" applyFill="1" applyBorder="1" applyAlignment="1" applyProtection="1">
      <alignment horizontal="left"/>
      <protection hidden="1"/>
    </xf>
    <xf numFmtId="177" fontId="6" fillId="0" borderId="11" xfId="0" applyNumberFormat="1" applyFont="1" applyFill="1" applyBorder="1" applyAlignment="1" applyProtection="1">
      <alignment horizontal="left" vertical="center"/>
      <protection hidden="1"/>
    </xf>
    <xf numFmtId="175" fontId="6" fillId="0" borderId="11" xfId="0" applyNumberFormat="1" applyFont="1" applyFill="1" applyBorder="1" applyAlignment="1" applyProtection="1">
      <alignment horizontal="left"/>
      <protection hidden="1"/>
    </xf>
    <xf numFmtId="167" fontId="6" fillId="0" borderId="11" xfId="0" applyNumberFormat="1" applyFont="1" applyFill="1" applyBorder="1" applyAlignment="1" applyProtection="1">
      <alignment horizontal="left"/>
      <protection hidden="1"/>
    </xf>
    <xf numFmtId="167" fontId="6" fillId="0" borderId="10" xfId="0" applyNumberFormat="1" applyFont="1" applyFill="1" applyBorder="1" applyAlignment="1" applyProtection="1">
      <alignment horizontal="left"/>
      <protection hidden="1"/>
    </xf>
    <xf numFmtId="175" fontId="15" fillId="0" borderId="11" xfId="0" applyNumberFormat="1" applyFont="1" applyFill="1" applyBorder="1" applyAlignment="1" applyProtection="1">
      <alignment horizontal="left"/>
      <protection hidden="1"/>
    </xf>
    <xf numFmtId="0" fontId="23" fillId="0" borderId="0" xfId="0" applyFont="1" applyAlignment="1" applyProtection="1">
      <alignment horizontal="right"/>
      <protection hidden="1"/>
    </xf>
    <xf numFmtId="173" fontId="23" fillId="0" borderId="0" xfId="0" applyNumberFormat="1" applyFont="1" applyAlignment="1" applyProtection="1">
      <alignment/>
      <protection hidden="1"/>
    </xf>
    <xf numFmtId="173" fontId="24" fillId="0" borderId="0" xfId="0" applyNumberFormat="1" applyFont="1" applyAlignment="1" applyProtection="1">
      <alignment/>
      <protection hidden="1"/>
    </xf>
    <xf numFmtId="0" fontId="0" fillId="0" borderId="0" xfId="0" applyAlignment="1">
      <alignment horizontal="right"/>
    </xf>
    <xf numFmtId="170" fontId="0" fillId="35" borderId="0" xfId="0" applyNumberFormat="1" applyFill="1" applyBorder="1" applyAlignment="1">
      <alignment/>
    </xf>
    <xf numFmtId="21" fontId="32" fillId="0" borderId="0" xfId="0" applyNumberFormat="1" applyFont="1" applyAlignment="1">
      <alignment vertical="top"/>
    </xf>
    <xf numFmtId="14" fontId="2" fillId="0" borderId="0" xfId="0" applyNumberFormat="1" applyFont="1" applyAlignment="1">
      <alignment/>
    </xf>
    <xf numFmtId="14" fontId="33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22" fontId="2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0" fontId="0" fillId="0" borderId="0" xfId="0" applyNumberFormat="1" applyAlignment="1">
      <alignment/>
    </xf>
    <xf numFmtId="20" fontId="17" fillId="0" borderId="0" xfId="0" applyNumberFormat="1" applyFont="1" applyAlignment="1">
      <alignment/>
    </xf>
    <xf numFmtId="20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20" fontId="34" fillId="38" borderId="0" xfId="0" applyNumberFormat="1" applyFont="1" applyFill="1" applyAlignment="1">
      <alignment/>
    </xf>
    <xf numFmtId="14" fontId="17" fillId="0" borderId="0" xfId="0" applyNumberFormat="1" applyFont="1" applyAlignment="1">
      <alignment horizontal="center"/>
    </xf>
    <xf numFmtId="0" fontId="0" fillId="38" borderId="0" xfId="0" applyFill="1" applyAlignment="1">
      <alignment wrapText="1"/>
    </xf>
    <xf numFmtId="21" fontId="0" fillId="0" borderId="0" xfId="0" applyNumberFormat="1" applyAlignment="1">
      <alignment/>
    </xf>
    <xf numFmtId="20" fontId="35" fillId="38" borderId="0" xfId="0" applyNumberFormat="1" applyFont="1" applyFill="1" applyAlignment="1">
      <alignment/>
    </xf>
    <xf numFmtId="20" fontId="36" fillId="39" borderId="16" xfId="0" applyNumberFormat="1" applyFont="1" applyFill="1" applyBorder="1" applyAlignment="1">
      <alignment/>
    </xf>
    <xf numFmtId="20" fontId="17" fillId="39" borderId="16" xfId="0" applyNumberFormat="1" applyFont="1" applyFill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0" fontId="17" fillId="0" borderId="0" xfId="0" applyNumberFormat="1" applyFont="1" applyAlignment="1">
      <alignment horizontal="left"/>
    </xf>
    <xf numFmtId="20" fontId="0" fillId="0" borderId="11" xfId="0" applyNumberFormat="1" applyBorder="1" applyAlignment="1">
      <alignment/>
    </xf>
    <xf numFmtId="20" fontId="0" fillId="0" borderId="0" xfId="0" applyNumberFormat="1" applyAlignment="1">
      <alignment/>
    </xf>
    <xf numFmtId="20" fontId="0" fillId="0" borderId="13" xfId="0" applyNumberFormat="1" applyBorder="1" applyAlignment="1">
      <alignment horizontal="center"/>
    </xf>
    <xf numFmtId="0" fontId="0" fillId="0" borderId="0" xfId="0" applyAlignment="1">
      <alignment horizontal="left"/>
    </xf>
    <xf numFmtId="20" fontId="0" fillId="0" borderId="13" xfId="0" applyNumberFormat="1" applyBorder="1" applyAlignment="1">
      <alignment/>
    </xf>
    <xf numFmtId="0" fontId="37" fillId="0" borderId="0" xfId="0" applyFont="1" applyAlignment="1" applyProtection="1">
      <alignment/>
      <protection hidden="1"/>
    </xf>
    <xf numFmtId="14" fontId="37" fillId="0" borderId="0" xfId="0" applyNumberFormat="1" applyFont="1" applyAlignment="1" applyProtection="1">
      <alignment horizontal="left" indent="1"/>
      <protection hidden="1"/>
    </xf>
    <xf numFmtId="0" fontId="37" fillId="0" borderId="0" xfId="0" applyFont="1" applyAlignment="1" applyProtection="1">
      <alignment horizontal="left" indent="1"/>
      <protection hidden="1"/>
    </xf>
    <xf numFmtId="0" fontId="37" fillId="0" borderId="0" xfId="0" applyFont="1" applyAlignment="1">
      <alignment/>
    </xf>
    <xf numFmtId="0" fontId="32" fillId="0" borderId="0" xfId="0" applyFont="1" applyBorder="1" applyAlignment="1" applyProtection="1">
      <alignment horizontal="center"/>
      <protection hidden="1"/>
    </xf>
    <xf numFmtId="0" fontId="39" fillId="0" borderId="0" xfId="0" applyFont="1" applyAlignment="1" applyProtection="1">
      <alignment horizontal="left" indent="1"/>
      <protection locked="0"/>
    </xf>
    <xf numFmtId="0" fontId="39" fillId="0" borderId="0" xfId="0" applyFont="1" applyAlignment="1" applyProtection="1">
      <alignment horizontal="center"/>
      <protection locked="0"/>
    </xf>
    <xf numFmtId="14" fontId="40" fillId="0" borderId="0" xfId="0" applyNumberFormat="1" applyFont="1" applyBorder="1" applyAlignment="1" applyProtection="1">
      <alignment/>
      <protection hidden="1"/>
    </xf>
    <xf numFmtId="14" fontId="40" fillId="0" borderId="0" xfId="0" applyNumberFormat="1" applyFont="1" applyBorder="1" applyAlignment="1" applyProtection="1">
      <alignment/>
      <protection hidden="1"/>
    </xf>
    <xf numFmtId="14" fontId="40" fillId="0" borderId="0" xfId="0" applyNumberFormat="1" applyFont="1" applyAlignment="1" applyProtection="1">
      <alignment/>
      <protection hidden="1"/>
    </xf>
    <xf numFmtId="0" fontId="39" fillId="0" borderId="14" xfId="0" applyFont="1" applyBorder="1" applyAlignment="1" applyProtection="1">
      <alignment horizontal="center" vertical="center"/>
      <protection locked="0"/>
    </xf>
    <xf numFmtId="0" fontId="41" fillId="0" borderId="17" xfId="0" applyFont="1" applyFill="1" applyBorder="1" applyAlignment="1" applyProtection="1">
      <alignment horizontal="left" wrapText="1" indent="1"/>
      <protection locked="0"/>
    </xf>
    <xf numFmtId="0" fontId="41" fillId="0" borderId="18" xfId="0" applyFont="1" applyFill="1" applyBorder="1" applyAlignment="1" applyProtection="1">
      <alignment horizontal="left" wrapText="1" indent="1"/>
      <protection locked="0"/>
    </xf>
    <xf numFmtId="14" fontId="39" fillId="40" borderId="0" xfId="0" applyNumberFormat="1" applyFont="1" applyFill="1" applyAlignment="1" applyProtection="1">
      <alignment/>
      <protection hidden="1"/>
    </xf>
    <xf numFmtId="14" fontId="39" fillId="0" borderId="0" xfId="0" applyNumberFormat="1" applyFont="1" applyAlignment="1" applyProtection="1">
      <alignment/>
      <protection locked="0"/>
    </xf>
    <xf numFmtId="0" fontId="41" fillId="0" borderId="17" xfId="0" applyFont="1" applyFill="1" applyBorder="1" applyAlignment="1" applyProtection="1">
      <alignment horizontal="left" wrapText="1" indent="1"/>
      <protection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>
      <alignment horizontal="left" indent="1"/>
    </xf>
    <xf numFmtId="49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14" fontId="27" fillId="0" borderId="0" xfId="43" applyNumberFormat="1" applyFont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27" fillId="0" borderId="0" xfId="43" applyFont="1" applyAlignment="1" applyProtection="1">
      <alignment/>
      <protection/>
    </xf>
    <xf numFmtId="22" fontId="0" fillId="0" borderId="0" xfId="0" applyNumberFormat="1" applyAlignment="1" applyProtection="1">
      <alignment/>
      <protection hidden="1"/>
    </xf>
    <xf numFmtId="0" fontId="11" fillId="0" borderId="0" xfId="0" applyFont="1" applyAlignment="1">
      <alignment/>
    </xf>
    <xf numFmtId="179" fontId="43" fillId="0" borderId="0" xfId="0" applyNumberFormat="1" applyFont="1" applyAlignment="1" applyProtection="1">
      <alignment/>
      <protection hidden="1"/>
    </xf>
    <xf numFmtId="16" fontId="2" fillId="41" borderId="0" xfId="0" applyNumberFormat="1" applyFont="1" applyFill="1" applyAlignment="1">
      <alignment/>
    </xf>
    <xf numFmtId="16" fontId="2" fillId="0" borderId="0" xfId="0" applyNumberFormat="1" applyFont="1" applyAlignment="1">
      <alignment/>
    </xf>
    <xf numFmtId="0" fontId="43" fillId="41" borderId="0" xfId="0" applyFont="1" applyFill="1" applyAlignment="1" applyProtection="1">
      <alignment/>
      <protection hidden="1"/>
    </xf>
    <xf numFmtId="179" fontId="43" fillId="0" borderId="0" xfId="0" applyNumberFormat="1" applyFont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179" fontId="0" fillId="0" borderId="0" xfId="0" applyNumberFormat="1" applyAlignment="1" applyProtection="1">
      <alignment horizontal="center"/>
      <protection hidden="1"/>
    </xf>
    <xf numFmtId="0" fontId="27" fillId="0" borderId="0" xfId="43" applyFont="1" applyAlignment="1" applyProtection="1">
      <alignment/>
      <protection locked="0"/>
    </xf>
    <xf numFmtId="0" fontId="27" fillId="0" borderId="0" xfId="43" applyFont="1" applyAlignment="1" applyProtection="1">
      <alignment/>
      <protection hidden="1"/>
    </xf>
    <xf numFmtId="0" fontId="0" fillId="42" borderId="0" xfId="0" applyFill="1" applyAlignment="1" applyProtection="1">
      <alignment horizontal="center"/>
      <protection hidden="1"/>
    </xf>
    <xf numFmtId="0" fontId="0" fillId="0" borderId="0" xfId="51">
      <alignment/>
      <protection/>
    </xf>
    <xf numFmtId="22" fontId="0" fillId="0" borderId="0" xfId="51" applyNumberFormat="1">
      <alignment/>
      <protection/>
    </xf>
    <xf numFmtId="0" fontId="11" fillId="0" borderId="0" xfId="51" applyFont="1">
      <alignment/>
      <protection/>
    </xf>
    <xf numFmtId="0" fontId="39" fillId="15" borderId="0" xfId="51" applyFont="1" applyFill="1">
      <alignment/>
      <protection/>
    </xf>
    <xf numFmtId="0" fontId="0" fillId="0" borderId="0" xfId="51" applyProtection="1">
      <alignment/>
      <protection locked="0"/>
    </xf>
    <xf numFmtId="179" fontId="89" fillId="0" borderId="0" xfId="51" applyNumberFormat="1" applyFont="1" applyProtection="1">
      <alignment/>
      <protection hidden="1"/>
    </xf>
    <xf numFmtId="16" fontId="2" fillId="41" borderId="0" xfId="51" applyNumberFormat="1" applyFont="1" applyFill="1">
      <alignment/>
      <protection/>
    </xf>
    <xf numFmtId="16" fontId="2" fillId="0" borderId="0" xfId="51" applyNumberFormat="1" applyFont="1">
      <alignment/>
      <protection/>
    </xf>
    <xf numFmtId="15" fontId="2" fillId="0" borderId="0" xfId="51" applyNumberFormat="1" applyFont="1">
      <alignment/>
      <protection/>
    </xf>
    <xf numFmtId="0" fontId="90" fillId="41" borderId="0" xfId="51" applyFont="1" applyFill="1" applyProtection="1">
      <alignment/>
      <protection hidden="1"/>
    </xf>
    <xf numFmtId="178" fontId="2" fillId="0" borderId="0" xfId="51" applyNumberFormat="1" applyFont="1">
      <alignment/>
      <protection/>
    </xf>
    <xf numFmtId="179" fontId="91" fillId="0" borderId="0" xfId="51" applyNumberFormat="1" applyFont="1" applyProtection="1">
      <alignment/>
      <protection hidden="1"/>
    </xf>
    <xf numFmtId="0" fontId="28" fillId="0" borderId="0" xfId="51" applyFont="1">
      <alignment/>
      <protection/>
    </xf>
    <xf numFmtId="0" fontId="92" fillId="0" borderId="0" xfId="51" applyFont="1" applyFill="1" applyProtection="1">
      <alignment/>
      <protection hidden="1"/>
    </xf>
    <xf numFmtId="178" fontId="2" fillId="0" borderId="0" xfId="51" applyNumberFormat="1" applyFont="1" applyProtection="1">
      <alignment/>
      <protection locked="0"/>
    </xf>
    <xf numFmtId="179" fontId="89" fillId="0" borderId="0" xfId="51" applyNumberFormat="1" applyFont="1" applyAlignment="1" applyProtection="1">
      <alignment horizontal="center"/>
      <protection hidden="1"/>
    </xf>
    <xf numFmtId="166" fontId="0" fillId="0" borderId="0" xfId="51" applyNumberFormat="1" applyProtection="1">
      <alignment/>
      <protection locked="0"/>
    </xf>
    <xf numFmtId="0" fontId="43" fillId="0" borderId="0" xfId="51" applyFont="1" applyAlignment="1" applyProtection="1">
      <alignment horizontal="center"/>
      <protection hidden="1"/>
    </xf>
    <xf numFmtId="0" fontId="43" fillId="0" borderId="0" xfId="51" applyFont="1" applyProtection="1">
      <alignment/>
      <protection hidden="1"/>
    </xf>
    <xf numFmtId="14" fontId="0" fillId="0" borderId="0" xfId="51" applyNumberFormat="1" applyProtection="1">
      <alignment/>
      <protection locked="0"/>
    </xf>
    <xf numFmtId="14" fontId="0" fillId="43" borderId="0" xfId="51" applyNumberFormat="1" applyFill="1" applyProtection="1">
      <alignment/>
      <protection locked="0"/>
    </xf>
    <xf numFmtId="14" fontId="93" fillId="22" borderId="0" xfId="51" applyNumberFormat="1" applyFont="1" applyFill="1" applyProtection="1">
      <alignment/>
      <protection locked="0"/>
    </xf>
    <xf numFmtId="0" fontId="40" fillId="0" borderId="0" xfId="51" applyFont="1" applyProtection="1">
      <alignment/>
      <protection hidden="1"/>
    </xf>
    <xf numFmtId="180" fontId="0" fillId="0" borderId="0" xfId="51" applyNumberFormat="1" applyAlignment="1" applyProtection="1">
      <alignment horizontal="center"/>
      <protection hidden="1"/>
    </xf>
    <xf numFmtId="0" fontId="28" fillId="0" borderId="0" xfId="51" applyFont="1" applyProtection="1">
      <alignment/>
      <protection locked="0"/>
    </xf>
    <xf numFmtId="0" fontId="90" fillId="0" borderId="0" xfId="51" applyFont="1" applyProtection="1">
      <alignment/>
      <protection locked="0"/>
    </xf>
    <xf numFmtId="16" fontId="11" fillId="0" borderId="0" xfId="51" applyNumberFormat="1" applyFont="1" applyProtection="1">
      <alignment/>
      <protection hidden="1"/>
    </xf>
    <xf numFmtId="0" fontId="33" fillId="0" borderId="0" xfId="51" applyFont="1">
      <alignment/>
      <protection/>
    </xf>
    <xf numFmtId="180" fontId="39" fillId="0" borderId="0" xfId="0" applyNumberFormat="1" applyFont="1" applyAlignment="1" applyProtection="1">
      <alignment horizontal="center"/>
      <protection hidden="1"/>
    </xf>
    <xf numFmtId="0" fontId="39" fillId="0" borderId="0" xfId="0" applyFont="1" applyAlignment="1">
      <alignment/>
    </xf>
    <xf numFmtId="0" fontId="2" fillId="0" borderId="15" xfId="0" applyFont="1" applyBorder="1" applyAlignment="1" applyProtection="1">
      <alignment horizontal="center" vertical="center"/>
      <protection hidden="1"/>
    </xf>
    <xf numFmtId="0" fontId="0" fillId="5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 horizontal="center"/>
      <protection locked="0"/>
    </xf>
    <xf numFmtId="0" fontId="2" fillId="0" borderId="0" xfId="51" applyNumberFormat="1" applyFont="1" applyProtection="1">
      <alignment/>
      <protection locked="0"/>
    </xf>
    <xf numFmtId="0" fontId="44" fillId="44" borderId="0" xfId="51" applyFont="1" applyFill="1" applyAlignment="1" applyProtection="1">
      <alignment horizontal="center"/>
      <protection hidden="1" locked="0"/>
    </xf>
    <xf numFmtId="0" fontId="33" fillId="0" borderId="0" xfId="51" applyFont="1" applyAlignment="1" applyProtection="1">
      <alignment vertical="center" textRotation="90"/>
      <protection locked="0"/>
    </xf>
    <xf numFmtId="0" fontId="45" fillId="44" borderId="0" xfId="51" applyFont="1" applyFill="1" applyAlignment="1" applyProtection="1">
      <alignment horizontal="center" vertical="center"/>
      <protection hidden="1" locked="0"/>
    </xf>
    <xf numFmtId="0" fontId="46" fillId="44" borderId="0" xfId="51" applyFont="1" applyFill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center" vertical="center"/>
      <protection hidden="1"/>
    </xf>
    <xf numFmtId="180" fontId="94" fillId="0" borderId="0" xfId="0" applyNumberFormat="1" applyFont="1" applyAlignment="1" applyProtection="1">
      <alignment horizontal="center"/>
      <protection hidden="1"/>
    </xf>
    <xf numFmtId="0" fontId="95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 horizontal="center"/>
      <protection locked="0"/>
    </xf>
    <xf numFmtId="0" fontId="47" fillId="0" borderId="12" xfId="0" applyFont="1" applyFill="1" applyBorder="1" applyAlignment="1" applyProtection="1">
      <alignment horizontal="left" vertical="center" wrapText="1"/>
      <protection hidden="1"/>
    </xf>
    <xf numFmtId="18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18" fontId="4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43" applyFont="1" applyAlignment="1" applyProtection="1">
      <alignment horizontal="center" vertical="center" wrapText="1"/>
      <protection/>
    </xf>
    <xf numFmtId="0" fontId="7" fillId="45" borderId="19" xfId="0" applyFont="1" applyFill="1" applyBorder="1" applyAlignment="1" applyProtection="1">
      <alignment horizontal="center" vertical="center" wrapText="1"/>
      <protection locked="0"/>
    </xf>
    <xf numFmtId="0" fontId="7" fillId="45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hidden="1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69" fontId="15" fillId="0" borderId="0" xfId="0" applyNumberFormat="1" applyFont="1" applyAlignment="1" applyProtection="1">
      <alignment horizontal="center"/>
      <protection hidden="1"/>
    </xf>
    <xf numFmtId="169" fontId="15" fillId="0" borderId="0" xfId="0" applyNumberFormat="1" applyFont="1" applyAlignment="1" applyProtection="1">
      <alignment horizontal="left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17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hidden="1"/>
    </xf>
    <xf numFmtId="168" fontId="21" fillId="46" borderId="0" xfId="0" applyNumberFormat="1" applyFont="1" applyFill="1" applyAlignment="1">
      <alignment horizontal="center" vertical="center"/>
    </xf>
    <xf numFmtId="168" fontId="15" fillId="0" borderId="0" xfId="0" applyNumberFormat="1" applyFont="1" applyAlignment="1" applyProtection="1">
      <alignment horizontal="center"/>
      <protection hidden="1"/>
    </xf>
    <xf numFmtId="169" fontId="15" fillId="0" borderId="0" xfId="53" applyNumberFormat="1" applyFont="1" applyAlignment="1" applyProtection="1">
      <alignment horizontal="center" vertical="center"/>
      <protection hidden="1"/>
    </xf>
    <xf numFmtId="0" fontId="23" fillId="0" borderId="15" xfId="0" applyFont="1" applyBorder="1" applyAlignment="1" applyProtection="1">
      <alignment horizontal="center" vertical="center" wrapText="1"/>
      <protection hidden="1"/>
    </xf>
    <xf numFmtId="14" fontId="4" fillId="0" borderId="0" xfId="0" applyNumberFormat="1" applyFont="1" applyAlignment="1" applyProtection="1">
      <alignment horizontal="center"/>
      <protection locked="0"/>
    </xf>
    <xf numFmtId="0" fontId="27" fillId="0" borderId="0" xfId="43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27" fillId="0" borderId="0" xfId="43" applyFont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19" fillId="0" borderId="20" xfId="0" applyFont="1" applyBorder="1" applyAlignment="1" applyProtection="1">
      <alignment horizontal="center" vertical="center" wrapText="1"/>
      <protection hidden="1"/>
    </xf>
    <xf numFmtId="174" fontId="30" fillId="36" borderId="14" xfId="52" applyNumberFormat="1" applyFont="1" applyFill="1" applyBorder="1" applyAlignment="1" applyProtection="1">
      <alignment horizontal="center" vertical="center" wrapText="1"/>
      <protection hidden="1"/>
    </xf>
    <xf numFmtId="174" fontId="5" fillId="36" borderId="14" xfId="0" applyNumberFormat="1" applyFont="1" applyFill="1" applyBorder="1" applyAlignment="1" applyProtection="1">
      <alignment wrapText="1"/>
      <protection hidden="1"/>
    </xf>
    <xf numFmtId="49" fontId="0" fillId="36" borderId="14" xfId="0" applyNumberFormat="1" applyFill="1" applyBorder="1" applyAlignment="1" applyProtection="1">
      <alignment horizontal="center" vertical="center" wrapText="1"/>
      <protection locked="0"/>
    </xf>
    <xf numFmtId="14" fontId="0" fillId="36" borderId="14" xfId="0" applyNumberFormat="1" applyFill="1" applyBorder="1" applyAlignment="1" applyProtection="1">
      <alignment horizontal="center" vertical="center"/>
      <protection locked="0"/>
    </xf>
    <xf numFmtId="20" fontId="31" fillId="36" borderId="1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 wrapText="1"/>
    </xf>
    <xf numFmtId="0" fontId="38" fillId="0" borderId="0" xfId="0" applyFont="1" applyAlignment="1" applyProtection="1">
      <alignment horizontal="center" vertical="center" wrapText="1"/>
      <protection hidden="1"/>
    </xf>
    <xf numFmtId="0" fontId="96" fillId="0" borderId="15" xfId="0" applyFont="1" applyBorder="1" applyAlignment="1" applyProtection="1">
      <alignment horizontal="center" vertical="center"/>
      <protection hidden="1"/>
    </xf>
    <xf numFmtId="0" fontId="96" fillId="0" borderId="0" xfId="0" applyFont="1" applyAlignment="1">
      <alignment horizontal="center"/>
    </xf>
    <xf numFmtId="14" fontId="0" fillId="36" borderId="11" xfId="0" applyNumberFormat="1" applyFill="1" applyBorder="1" applyAlignment="1" applyProtection="1">
      <alignment horizontal="center" vertical="center"/>
      <protection locked="0"/>
    </xf>
    <xf numFmtId="14" fontId="0" fillId="36" borderId="13" xfId="0" applyNumberFormat="1" applyFill="1" applyBorder="1" applyAlignment="1" applyProtection="1">
      <alignment horizontal="center" vertical="center"/>
      <protection locked="0"/>
    </xf>
    <xf numFmtId="20" fontId="31" fillId="36" borderId="11" xfId="0" applyNumberFormat="1" applyFont="1" applyFill="1" applyBorder="1" applyAlignment="1" applyProtection="1">
      <alignment horizontal="center" vertical="center"/>
      <protection locked="0"/>
    </xf>
    <xf numFmtId="20" fontId="31" fillId="36" borderId="13" xfId="0" applyNumberFormat="1" applyFont="1" applyFill="1" applyBorder="1" applyAlignment="1" applyProtection="1">
      <alignment horizontal="center" vertical="center"/>
      <protection locked="0"/>
    </xf>
    <xf numFmtId="0" fontId="42" fillId="0" borderId="21" xfId="0" applyFont="1" applyBorder="1" applyAlignment="1" applyProtection="1">
      <alignment horizontal="center" vertical="center" wrapText="1"/>
      <protection hidden="1"/>
    </xf>
    <xf numFmtId="0" fontId="42" fillId="0" borderId="22" xfId="0" applyFont="1" applyBorder="1" applyAlignment="1" applyProtection="1">
      <alignment horizontal="center" vertical="center" wrapText="1"/>
      <protection hidden="1"/>
    </xf>
    <xf numFmtId="0" fontId="42" fillId="0" borderId="10" xfId="0" applyFont="1" applyBorder="1" applyAlignment="1" applyProtection="1">
      <alignment horizontal="center" vertical="center" wrapText="1"/>
      <protection hidden="1"/>
    </xf>
    <xf numFmtId="0" fontId="42" fillId="0" borderId="19" xfId="0" applyFont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 applyProtection="1">
      <alignment horizontal="center" vertical="center" wrapText="1"/>
      <protection hidden="1"/>
    </xf>
    <xf numFmtId="0" fontId="42" fillId="0" borderId="15" xfId="0" applyFont="1" applyBorder="1" applyAlignment="1" applyProtection="1">
      <alignment horizontal="center" vertical="center" wrapText="1"/>
      <protection hidden="1"/>
    </xf>
    <xf numFmtId="0" fontId="42" fillId="0" borderId="23" xfId="0" applyFont="1" applyBorder="1" applyAlignment="1" applyProtection="1">
      <alignment horizontal="center" vertical="center" wrapText="1"/>
      <protection hidden="1"/>
    </xf>
    <xf numFmtId="0" fontId="42" fillId="0" borderId="20" xfId="0" applyFont="1" applyBorder="1" applyAlignment="1" applyProtection="1">
      <alignment horizontal="center" vertical="center" wrapText="1"/>
      <protection hidden="1"/>
    </xf>
    <xf numFmtId="0" fontId="42" fillId="0" borderId="24" xfId="0" applyFont="1" applyBorder="1" applyAlignment="1" applyProtection="1">
      <alignment horizontal="center" vertical="center" wrapText="1"/>
      <protection hidden="1"/>
    </xf>
    <xf numFmtId="0" fontId="0" fillId="36" borderId="19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182" fontId="97" fillId="0" borderId="0" xfId="0" applyNumberFormat="1" applyFont="1" applyAlignment="1" applyProtection="1">
      <alignment/>
      <protection/>
    </xf>
    <xf numFmtId="14" fontId="98" fillId="0" borderId="0" xfId="0" applyNumberFormat="1" applyFont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標準 2" xfId="51"/>
    <cellStyle name="標準_9810WorldTime" xfId="52"/>
    <cellStyle name="標準_9901R&amp;DsHoliday" xfId="53"/>
    <cellStyle name="良い" xfId="54"/>
    <cellStyle name="Followed Hyperlink" xfId="55"/>
    <cellStyle name="見出し 1" xfId="56"/>
    <cellStyle name="見出し 2" xfId="57"/>
    <cellStyle name="見出し 3" xfId="58"/>
    <cellStyle name="見出し 4" xfId="59"/>
    <cellStyle name="計算" xfId="60"/>
    <cellStyle name="説明文" xfId="61"/>
    <cellStyle name="警告文" xfId="62"/>
    <cellStyle name="Currency [0]" xfId="63"/>
    <cellStyle name="Currency" xfId="64"/>
    <cellStyle name="集計" xfId="65"/>
  </cellStyles>
  <dxfs count="168"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57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7"/>
        </patternFill>
      </fill>
    </dxf>
    <dxf>
      <font>
        <b val="0"/>
        <i val="0"/>
      </font>
      <fill>
        <patternFill>
          <bgColor indexed="53"/>
        </patternFill>
      </fill>
    </dxf>
    <dxf>
      <font>
        <b val="0"/>
        <i val="0"/>
      </font>
      <fill>
        <patternFill>
          <bgColor indexed="57"/>
        </patternFill>
      </fill>
    </dxf>
    <dxf>
      <font>
        <b val="0"/>
        <i val="0"/>
      </font>
      <fill>
        <patternFill>
          <bgColor indexed="53"/>
        </patternFill>
      </fill>
    </dxf>
    <dxf>
      <font>
        <b val="0"/>
        <i val="0"/>
        <color indexed="8"/>
      </font>
      <fill>
        <patternFill>
          <bgColor indexed="57"/>
        </patternFill>
      </fill>
    </dxf>
    <dxf>
      <font>
        <b val="0"/>
        <i val="0"/>
      </font>
      <fill>
        <patternFill>
          <bgColor indexed="53"/>
        </patternFill>
      </fill>
    </dxf>
    <dxf>
      <font>
        <b val="0"/>
        <i val="0"/>
      </font>
      <fill>
        <patternFill patternType="solid">
          <bgColor indexed="43"/>
        </patternFill>
      </fill>
    </dxf>
    <dxf>
      <font>
        <b val="0"/>
        <i val="0"/>
      </font>
      <fill>
        <patternFill>
          <bgColor indexed="52"/>
        </patternFill>
      </fill>
    </dxf>
    <dxf>
      <font>
        <b val="0"/>
        <i val="0"/>
      </font>
      <fill>
        <patternFill patternType="solid">
          <bgColor indexed="43"/>
        </patternFill>
      </fill>
    </dxf>
    <dxf>
      <font>
        <b val="0"/>
        <i val="0"/>
      </font>
      <fill>
        <patternFill patternType="solid">
          <bgColor indexed="52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 val="0"/>
      </font>
      <fill>
        <patternFill>
          <bgColor indexed="13"/>
        </patternFill>
      </fill>
    </dxf>
    <dxf>
      <fill>
        <patternFill>
          <bgColor indexed="57"/>
        </patternFill>
      </fill>
    </dxf>
    <dxf>
      <font>
        <color theme="0"/>
      </font>
    </dxf>
    <dxf>
      <font>
        <b/>
        <i/>
        <color indexed="10"/>
      </font>
      <fill>
        <patternFill>
          <bgColor indexed="17"/>
        </patternFill>
      </fill>
    </dxf>
    <dxf>
      <font>
        <b/>
        <i/>
        <color indexed="10"/>
      </font>
      <fill>
        <patternFill>
          <bgColor indexed="17"/>
        </patternFill>
      </fill>
    </dxf>
    <dxf>
      <font>
        <b/>
        <i/>
        <color indexed="10"/>
      </font>
      <fill>
        <patternFill>
          <bgColor indexed="45"/>
        </patternFill>
      </fill>
    </dxf>
    <dxf>
      <font>
        <b val="0"/>
        <i/>
        <color indexed="10"/>
      </font>
      <fill>
        <patternFill>
          <bgColor indexed="17"/>
        </patternFill>
      </fill>
    </dxf>
    <dxf>
      <font>
        <b val="0"/>
        <i val="0"/>
        <color indexed="10"/>
      </font>
      <fill>
        <patternFill>
          <bgColor indexed="18"/>
        </patternFill>
      </fill>
    </dxf>
    <dxf>
      <font>
        <b/>
        <i/>
        <color indexed="10"/>
      </font>
      <fill>
        <patternFill>
          <bgColor indexed="45"/>
        </patternFill>
      </fill>
    </dxf>
    <dxf>
      <font>
        <b val="0"/>
        <i/>
        <color indexed="10"/>
      </font>
      <fill>
        <patternFill>
          <bgColor indexed="17"/>
        </patternFill>
      </fill>
    </dxf>
    <dxf>
      <font>
        <b val="0"/>
        <i val="0"/>
        <color indexed="10"/>
      </font>
      <fill>
        <patternFill>
          <bgColor indexed="18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61"/>
        </patternFill>
      </fill>
    </dxf>
    <dxf>
      <fill>
        <patternFill>
          <bgColor rgb="FF00B050"/>
        </patternFill>
      </fill>
    </dxf>
    <dxf>
      <font>
        <b/>
        <i/>
        <color indexed="10"/>
      </font>
      <fill>
        <patternFill>
          <bgColor indexed="17"/>
        </patternFill>
      </fill>
    </dxf>
    <dxf>
      <font>
        <b val="0"/>
        <i/>
        <u val="single"/>
        <color indexed="9"/>
      </font>
      <fill>
        <patternFill>
          <bgColor indexed="57"/>
        </patternFill>
      </fill>
    </dxf>
    <dxf>
      <font>
        <b val="0"/>
        <i/>
        <u val="single"/>
        <strike val="0"/>
        <color indexed="9"/>
      </font>
      <fill>
        <patternFill>
          <bgColor indexed="61"/>
        </patternFill>
      </fill>
    </dxf>
    <dxf>
      <font>
        <b val="0"/>
        <i/>
        <u val="single"/>
        <color indexed="9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57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7"/>
        </patternFill>
      </fill>
    </dxf>
    <dxf>
      <font>
        <b val="0"/>
        <i val="0"/>
      </font>
      <fill>
        <patternFill>
          <bgColor indexed="53"/>
        </patternFill>
      </fill>
    </dxf>
    <dxf>
      <font>
        <b val="0"/>
        <i val="0"/>
      </font>
      <fill>
        <patternFill>
          <bgColor indexed="57"/>
        </patternFill>
      </fill>
    </dxf>
    <dxf>
      <font>
        <b val="0"/>
        <i val="0"/>
      </font>
      <fill>
        <patternFill>
          <bgColor indexed="53"/>
        </patternFill>
      </fill>
    </dxf>
    <dxf>
      <font>
        <b val="0"/>
        <i val="0"/>
        <color indexed="8"/>
      </font>
      <fill>
        <patternFill>
          <bgColor indexed="57"/>
        </patternFill>
      </fill>
    </dxf>
    <dxf>
      <font>
        <b val="0"/>
        <i val="0"/>
      </font>
      <fill>
        <patternFill>
          <bgColor indexed="53"/>
        </patternFill>
      </fill>
    </dxf>
    <dxf>
      <font>
        <b val="0"/>
        <i val="0"/>
      </font>
      <fill>
        <patternFill patternType="solid">
          <bgColor indexed="43"/>
        </patternFill>
      </fill>
    </dxf>
    <dxf>
      <font>
        <b val="0"/>
        <i val="0"/>
      </font>
      <fill>
        <patternFill>
          <bgColor indexed="52"/>
        </patternFill>
      </fill>
    </dxf>
    <dxf>
      <font>
        <b val="0"/>
        <i val="0"/>
      </font>
      <fill>
        <patternFill patternType="solid">
          <bgColor indexed="43"/>
        </patternFill>
      </fill>
    </dxf>
    <dxf>
      <font>
        <b val="0"/>
        <i val="0"/>
      </font>
      <fill>
        <patternFill patternType="solid">
          <bgColor indexed="52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 val="0"/>
      </font>
      <fill>
        <patternFill>
          <bgColor indexed="13"/>
        </patternFill>
      </fill>
    </dxf>
    <dxf>
      <fill>
        <patternFill>
          <bgColor indexed="57"/>
        </patternFill>
      </fill>
    </dxf>
    <dxf>
      <font>
        <b val="0"/>
        <i val="0"/>
      </font>
    </dxf>
    <dxf>
      <fill>
        <patternFill>
          <bgColor indexed="44"/>
        </patternFill>
      </fill>
    </dxf>
    <dxf>
      <font>
        <b val="0"/>
        <i val="0"/>
      </font>
    </dxf>
    <dxf>
      <fill>
        <patternFill>
          <bgColor indexed="44"/>
        </patternFill>
      </fill>
    </dxf>
    <dxf>
      <fill>
        <patternFill>
          <bgColor indexed="14"/>
        </patternFill>
      </fill>
    </dxf>
    <dxf>
      <fill>
        <patternFill>
          <bgColor indexed="61"/>
        </patternFill>
      </fill>
    </dxf>
    <dxf>
      <fill>
        <patternFill>
          <bgColor indexed="57"/>
        </patternFill>
      </fill>
    </dxf>
    <dxf>
      <fill>
        <patternFill>
          <bgColor indexed="24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b/>
        <i/>
        <color theme="4" tint="-0.24993999302387238"/>
      </font>
    </dxf>
    <dxf>
      <font>
        <b/>
        <i val="0"/>
        <color rgb="FF0070C0"/>
      </font>
    </dxf>
    <dxf>
      <font>
        <b/>
        <i val="0"/>
        <color theme="8" tint="-0.24993999302387238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/>
        <color theme="4" tint="-0.24993999302387238"/>
      </font>
    </dxf>
    <dxf>
      <font>
        <b/>
        <i/>
        <color theme="4" tint="-0.24993999302387238"/>
      </font>
    </dxf>
    <dxf>
      <font>
        <b/>
        <i val="0"/>
        <color rgb="FF0070C0"/>
      </font>
    </dxf>
    <dxf>
      <font>
        <b/>
        <i val="0"/>
        <color theme="8" tint="-0.24993999302387238"/>
      </font>
    </dxf>
    <dxf>
      <font>
        <b/>
        <i val="0"/>
        <color theme="8" tint="-0.24993999302387238"/>
      </font>
    </dxf>
    <dxf>
      <font>
        <b/>
        <i val="0"/>
      </font>
    </dxf>
    <dxf>
      <fill>
        <patternFill>
          <bgColor indexed="47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57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7"/>
        </patternFill>
      </fill>
    </dxf>
    <dxf>
      <font>
        <b val="0"/>
        <i val="0"/>
      </font>
      <fill>
        <patternFill>
          <bgColor indexed="53"/>
        </patternFill>
      </fill>
    </dxf>
    <dxf>
      <font>
        <b val="0"/>
        <i val="0"/>
      </font>
      <fill>
        <patternFill>
          <bgColor indexed="57"/>
        </patternFill>
      </fill>
    </dxf>
    <dxf>
      <font>
        <b val="0"/>
        <i val="0"/>
      </font>
      <fill>
        <patternFill>
          <bgColor indexed="53"/>
        </patternFill>
      </fill>
    </dxf>
    <dxf>
      <font>
        <b val="0"/>
        <i val="0"/>
        <color indexed="8"/>
      </font>
      <fill>
        <patternFill>
          <bgColor indexed="57"/>
        </patternFill>
      </fill>
    </dxf>
    <dxf>
      <font>
        <b val="0"/>
        <i val="0"/>
      </font>
      <fill>
        <patternFill>
          <bgColor indexed="53"/>
        </patternFill>
      </fill>
    </dxf>
    <dxf>
      <font>
        <b val="0"/>
        <i val="0"/>
      </font>
      <fill>
        <patternFill patternType="solid">
          <bgColor indexed="43"/>
        </patternFill>
      </fill>
    </dxf>
    <dxf>
      <font>
        <b val="0"/>
        <i val="0"/>
      </font>
      <fill>
        <patternFill>
          <bgColor indexed="52"/>
        </patternFill>
      </fill>
    </dxf>
    <dxf>
      <font>
        <b val="0"/>
        <i val="0"/>
      </font>
      <fill>
        <patternFill patternType="solid">
          <bgColor indexed="43"/>
        </patternFill>
      </fill>
    </dxf>
    <dxf>
      <font>
        <b val="0"/>
        <i val="0"/>
      </font>
      <fill>
        <patternFill patternType="solid">
          <bgColor indexed="52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 val="0"/>
      </font>
      <fill>
        <patternFill>
          <bgColor indexed="13"/>
        </patternFill>
      </fill>
    </dxf>
    <dxf>
      <fill>
        <patternFill>
          <bgColor indexed="57"/>
        </patternFill>
      </fill>
    </dxf>
    <dxf>
      <font>
        <color theme="0"/>
      </font>
    </dxf>
    <dxf>
      <fill>
        <patternFill>
          <fgColor indexed="29"/>
          <bgColor indexed="46"/>
        </patternFill>
      </fill>
    </dxf>
    <dxf>
      <font>
        <color indexed="17"/>
      </font>
      <fill>
        <patternFill patternType="none">
          <bgColor indexed="65"/>
        </patternFill>
      </fill>
    </dxf>
    <dxf>
      <fill>
        <patternFill>
          <bgColor indexed="17"/>
        </patternFill>
      </fill>
    </dxf>
    <dxf>
      <fill>
        <patternFill>
          <bgColor indexed="49"/>
        </patternFill>
      </fill>
      <border>
        <top style="thin"/>
        <bottom style="thin"/>
      </border>
    </dxf>
    <dxf>
      <fill>
        <patternFill>
          <bgColor indexed="49"/>
        </patternFill>
      </fill>
      <border>
        <top style="thin"/>
        <bottom style="thin"/>
      </border>
    </dxf>
    <dxf>
      <fill>
        <patternFill>
          <bgColor indexed="49"/>
        </patternFill>
      </fill>
      <border>
        <top style="thin"/>
        <bottom style="thin"/>
      </border>
    </dxf>
    <dxf>
      <fill>
        <patternFill>
          <bgColor indexed="49"/>
        </patternFill>
      </fill>
      <border>
        <top style="thin"/>
        <bottom style="thin"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/>
        <color indexed="10"/>
      </font>
      <fill>
        <patternFill>
          <bgColor indexed="17"/>
        </patternFill>
      </fill>
    </dxf>
    <dxf>
      <font>
        <b/>
        <i/>
        <color indexed="10"/>
      </font>
      <fill>
        <patternFill>
          <bgColor indexed="45"/>
        </patternFill>
      </fill>
    </dxf>
    <dxf>
      <font>
        <b val="0"/>
        <i/>
        <color indexed="10"/>
      </font>
      <fill>
        <patternFill>
          <bgColor indexed="17"/>
        </patternFill>
      </fill>
    </dxf>
    <dxf>
      <font>
        <b val="0"/>
        <i val="0"/>
        <color indexed="10"/>
      </font>
      <fill>
        <patternFill>
          <bgColor indexed="18"/>
        </patternFill>
      </fill>
    </dxf>
    <dxf>
      <font>
        <b val="0"/>
        <i/>
        <u val="single"/>
        <color indexed="9"/>
      </font>
      <fill>
        <patternFill>
          <bgColor indexed="57"/>
        </patternFill>
      </fill>
    </dxf>
    <dxf>
      <font>
        <b val="0"/>
        <i/>
        <u val="single"/>
        <strike val="0"/>
        <color indexed="9"/>
      </font>
      <fill>
        <patternFill>
          <bgColor indexed="61"/>
        </patternFill>
      </fill>
    </dxf>
    <dxf>
      <font>
        <b val="0"/>
        <i/>
        <u val="single"/>
        <color indexed="9"/>
      </font>
      <fill>
        <patternFill>
          <bgColor indexed="18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4"/>
        </patternFill>
      </fill>
    </dxf>
    <dxf>
      <fill>
        <patternFill>
          <bgColor indexed="61"/>
        </patternFill>
      </fill>
    </dxf>
    <dxf>
      <fill>
        <patternFill>
          <bgColor indexed="57"/>
        </patternFill>
      </fill>
    </dxf>
    <dxf>
      <fill>
        <patternFill>
          <bgColor indexed="2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57"/>
        </patternFill>
      </fill>
    </dxf>
    <dxf>
      <fill>
        <patternFill>
          <bgColor indexed="13"/>
        </patternFill>
      </fill>
    </dxf>
    <dxf>
      <font>
        <b val="0"/>
        <i val="0"/>
      </font>
      <fill>
        <patternFill>
          <bgColor indexed="57"/>
        </patternFill>
      </fill>
    </dxf>
    <dxf>
      <font>
        <b val="0"/>
        <i val="0"/>
      </font>
      <fill>
        <patternFill>
          <bgColor indexed="53"/>
        </patternFill>
      </fill>
    </dxf>
    <dxf>
      <font>
        <b val="0"/>
        <i val="0"/>
      </font>
      <fill>
        <patternFill>
          <bgColor indexed="57"/>
        </patternFill>
      </fill>
    </dxf>
    <dxf>
      <font>
        <b val="0"/>
        <i val="0"/>
      </font>
      <fill>
        <patternFill>
          <bgColor indexed="53"/>
        </patternFill>
      </fill>
    </dxf>
    <dxf>
      <font>
        <b val="0"/>
        <i val="0"/>
        <color indexed="8"/>
      </font>
      <fill>
        <patternFill>
          <bgColor indexed="57"/>
        </patternFill>
      </fill>
    </dxf>
    <dxf>
      <font>
        <b val="0"/>
        <i val="0"/>
      </font>
      <fill>
        <patternFill>
          <bgColor indexed="53"/>
        </patternFill>
      </fill>
    </dxf>
    <dxf>
      <font>
        <b val="0"/>
        <i val="0"/>
      </font>
      <fill>
        <patternFill patternType="solid">
          <bgColor indexed="43"/>
        </patternFill>
      </fill>
    </dxf>
    <dxf>
      <font>
        <b val="0"/>
        <i val="0"/>
      </font>
      <fill>
        <patternFill>
          <bgColor indexed="52"/>
        </patternFill>
      </fill>
    </dxf>
    <dxf>
      <font>
        <b val="0"/>
        <i val="0"/>
      </font>
      <fill>
        <patternFill patternType="solid">
          <bgColor indexed="43"/>
        </patternFill>
      </fill>
    </dxf>
    <dxf>
      <font>
        <b val="0"/>
        <i val="0"/>
      </font>
      <fill>
        <patternFill patternType="solid">
          <bgColor indexed="52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 val="0"/>
      </font>
      <fill>
        <patternFill>
          <bgColor indexed="13"/>
        </patternFill>
      </fill>
    </dxf>
    <dxf>
      <fill>
        <patternFill>
          <bgColor indexed="57"/>
        </patternFill>
      </fill>
    </dxf>
    <dxf>
      <font>
        <b val="0"/>
        <i val="0"/>
      </font>
    </dxf>
    <dxf>
      <fill>
        <patternFill>
          <bgColor indexed="44"/>
        </patternFill>
      </fill>
    </dxf>
    <dxf>
      <font>
        <b val="0"/>
        <i val="0"/>
      </font>
    </dxf>
    <dxf>
      <fill>
        <patternFill>
          <bgColor indexed="44"/>
        </patternFill>
      </fill>
    </dxf>
    <dxf>
      <fill>
        <patternFill>
          <bgColor indexed="14"/>
        </patternFill>
      </fill>
    </dxf>
    <dxf>
      <fill>
        <patternFill>
          <bgColor indexed="61"/>
        </patternFill>
      </fill>
    </dxf>
    <dxf>
      <fill>
        <patternFill>
          <bgColor indexed="57"/>
        </patternFill>
      </fill>
    </dxf>
    <dxf>
      <fill>
        <patternFill>
          <bgColor indexed="24"/>
        </patternFill>
      </fill>
    </dxf>
    <dxf>
      <fill>
        <patternFill>
          <bgColor indexed="13"/>
        </patternFill>
      </fill>
    </dxf>
    <dxf>
      <font>
        <b val="0"/>
        <i val="0"/>
      </font>
      <border/>
    </dxf>
    <dxf>
      <font>
        <b val="0"/>
        <i val="0"/>
      </font>
      <fill>
        <patternFill patternType="solid">
          <bgColor rgb="FFFF9900"/>
        </patternFill>
      </fill>
      <border/>
    </dxf>
    <dxf>
      <font>
        <b val="0"/>
        <i val="0"/>
      </font>
      <fill>
        <patternFill patternType="solid">
          <bgColor rgb="FFFFFF99"/>
        </patternFill>
      </fill>
      <border/>
    </dxf>
    <dxf>
      <font>
        <b val="0"/>
        <i val="0"/>
      </font>
      <fill>
        <patternFill>
          <bgColor rgb="FFFF9900"/>
        </patternFill>
      </fill>
      <border/>
    </dxf>
    <dxf>
      <font>
        <b val="0"/>
        <i val="0"/>
        <color rgb="FF000000"/>
      </font>
      <fill>
        <patternFill>
          <bgColor rgb="FF339966"/>
        </patternFill>
      </fill>
      <border/>
    </dxf>
    <dxf>
      <font>
        <b/>
        <i val="0"/>
      </font>
      <fill>
        <patternFill>
          <bgColor rgb="FF339966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 val="0"/>
        <i/>
        <u val="single"/>
        <color rgb="FFFFFFFF"/>
      </font>
      <fill>
        <patternFill>
          <bgColor rgb="FF000080"/>
        </patternFill>
      </fill>
      <border/>
    </dxf>
    <dxf>
      <font>
        <b val="0"/>
        <i/>
        <u val="single"/>
        <strike val="0"/>
        <color rgb="FFFFFFFF"/>
      </font>
      <fill>
        <patternFill>
          <bgColor rgb="FF993366"/>
        </patternFill>
      </fill>
      <border/>
    </dxf>
    <dxf>
      <font>
        <b val="0"/>
        <i/>
        <u val="single"/>
        <color rgb="FFFFFFFF"/>
      </font>
      <fill>
        <patternFill>
          <bgColor rgb="FF339966"/>
        </patternFill>
      </fill>
      <border/>
    </dxf>
    <dxf>
      <font>
        <b/>
        <i/>
        <color rgb="FFFF0000"/>
      </font>
      <fill>
        <patternFill>
          <bgColor rgb="FF008000"/>
        </patternFill>
      </fill>
      <border/>
    </dxf>
    <dxf>
      <font>
        <b val="0"/>
        <i val="0"/>
        <color rgb="FFFF0000"/>
      </font>
      <fill>
        <patternFill>
          <bgColor rgb="FF000080"/>
        </patternFill>
      </fill>
      <border/>
    </dxf>
    <dxf>
      <font>
        <b val="0"/>
        <i/>
        <color rgb="FFFF0000"/>
      </font>
      <fill>
        <patternFill>
          <bgColor rgb="FF008000"/>
        </patternFill>
      </fill>
      <border/>
    </dxf>
    <dxf>
      <font>
        <b/>
        <i/>
        <color rgb="FFFF0000"/>
      </font>
      <fill>
        <patternFill>
          <bgColor rgb="FFFF99CC"/>
        </patternFill>
      </fill>
      <border/>
    </dxf>
    <dxf>
      <font>
        <color theme="0"/>
      </font>
      <border/>
    </dxf>
    <dxf>
      <fill>
        <patternFill>
          <bgColor rgb="FF33CCCC"/>
        </patternFill>
      </fill>
      <border>
        <top style="thin"/>
        <bottom style="thin">
          <color rgb="FF000000"/>
        </bottom>
      </border>
    </dxf>
    <dxf>
      <font>
        <color rgb="FF008000"/>
      </font>
      <fill>
        <patternFill patternType="none">
          <bgColor indexed="65"/>
        </patternFill>
      </fill>
      <border/>
    </dxf>
    <dxf>
      <font>
        <b/>
        <i val="0"/>
      </font>
      <border/>
    </dxf>
    <dxf>
      <font>
        <b/>
        <i val="0"/>
        <color theme="8" tint="-0.24993999302387238"/>
      </font>
      <border/>
    </dxf>
    <dxf>
      <font>
        <b/>
        <i val="0"/>
        <color rgb="FF0070C0"/>
      </font>
      <border/>
    </dxf>
    <dxf>
      <font>
        <b/>
        <i/>
        <color theme="4" tint="-0.2499399930238723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3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1628775" y="3143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314325"/>
    <xdr:sp fLocksText="0">
      <xdr:nvSpPr>
        <xdr:cNvPr id="2" name="Text Box 2"/>
        <xdr:cNvSpPr txBox="1">
          <a:spLocks noChangeArrowheads="1"/>
        </xdr:cNvSpPr>
      </xdr:nvSpPr>
      <xdr:spPr>
        <a:xfrm>
          <a:off x="1628775" y="3143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314325"/>
    <xdr:sp fLocksText="0">
      <xdr:nvSpPr>
        <xdr:cNvPr id="3" name="Text Box 3"/>
        <xdr:cNvSpPr txBox="1">
          <a:spLocks noChangeArrowheads="1"/>
        </xdr:cNvSpPr>
      </xdr:nvSpPr>
      <xdr:spPr>
        <a:xfrm>
          <a:off x="1628775" y="3143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56" name="Text Box 56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57" name="Text Box 57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58" name="Text Box 58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59" name="Text Box 59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60" name="Text Box 60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61" name="Text Box 61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62" name="Text Box 62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63" name="Text Box 63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64" name="Text Box 64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65" name="Text Box 65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66" name="Text Box 66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67" name="Text Box 67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68" name="Text Box 68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69" name="Text Box 69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70" name="Text Box 70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71" name="Text Box 71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72" name="Text Box 72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73" name="Text Box 73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74" name="Text Box 74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75" name="Text Box 75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76" name="Text Box 76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77" name="Text Box 77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78" name="Text Box 78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79" name="Text Box 79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80" name="Text Box 80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81" name="Text Box 81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82" name="Text Box 82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83" name="Text Box 83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84" name="Text Box 84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85" name="Text Box 85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86" name="Text Box 86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87" name="Text Box 87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88" name="Text Box 88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89" name="Text Box 89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90" name="Text Box 90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91" name="Text Box 91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92" name="Text Box 92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93" name="Text Box 93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94" name="Text Box 94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95" name="Text Box 95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96" name="Text Box 96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97" name="Text Box 97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98" name="Text Box 98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99" name="Text Box 99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100" name="Text Box 100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101" name="Text Box 101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102" name="Text Box 102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103" name="Text Box 103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104" name="Text Box 104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105" name="Text Box 105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106" name="Text Box 106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107" name="Text Box 107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108" name="Text Box 108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109" name="Text Box 109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110" name="Text Box 110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111" name="Text Box 111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112" name="Text Box 112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113" name="Text Box 113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114" name="Text Box 114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115" name="Text Box 115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116" name="Text Box 116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117" name="Text Box 117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118" name="Text Box 118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119" name="Text Box 119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120" name="Text Box 120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121" name="Text Box 121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122" name="Text Box 122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123" name="Text Box 123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124" name="Text Box 124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125" name="Text Box 125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126" name="Text Box 126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127" name="Text Box 127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128" name="Text Box 128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129" name="Text Box 129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130" name="Text Box 130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131" name="Text Box 131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132" name="Text Box 132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133" name="Text Box 133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134" name="Text Box 134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135" name="Text Box 135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136" name="Text Box 136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137" name="Text Box 137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138" name="Text Box 138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139" name="Text Box 139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140" name="Text Box 140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141" name="Text Box 141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142" name="Text Box 142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143" name="Text Box 143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144" name="Text Box 144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145" name="Text Box 145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146" name="Text Box 146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147" name="Text Box 147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148" name="Text Box 148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149" name="Text Box 149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150" name="Text Box 150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151" name="Text Box 151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152" name="Text Box 152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153" name="Text Box 153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154" name="Text Box 154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155" name="Text Box 155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156" name="Text Box 156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157" name="Text Box 157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158" name="Text Box 158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159" name="Text Box 159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160" name="Text Box 160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161" name="Text Box 161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162" name="Text Box 162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163" name="Text Box 163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164" name="Text Box 164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165" name="Text Box 165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166" name="Text Box 166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167" name="Text Box 167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168" name="Text Box 168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169" name="Text Box 169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170" name="Text Box 170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171" name="Text Box 171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172" name="Text Box 172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173" name="Text Box 173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174" name="Text Box 174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175" name="Text Box 175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176" name="Text Box 176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177" name="Text Box 177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178" name="Text Box 178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179" name="Text Box 179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180" name="Text Box 180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181" name="Text Box 181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182" name="Text Box 182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183" name="Text Box 183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184" name="Text Box 184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185" name="Text Box 185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186" name="Text Box 186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187" name="Text Box 187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188" name="Text Box 188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189" name="Text Box 189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190" name="Text Box 190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191" name="Text Box 191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192" name="Text Box 192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193" name="Text Box 193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194" name="Text Box 194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195" name="Text Box 195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196" name="Text Box 196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197" name="Text Box 197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198" name="Text Box 198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199" name="Text Box 199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200" name="Text Box 200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201" name="Text Box 201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202" name="Text Box 202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203" name="Text Box 203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204" name="Text Box 204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205" name="Text Box 205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206" name="Text Box 206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207" name="Text Box 207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208" name="Text Box 208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209" name="Text Box 209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210" name="Text Box 210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211" name="Text Box 211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212" name="Text Box 212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213" name="Text Box 213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214" name="Text Box 214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215" name="Text Box 215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216" name="Text Box 216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217" name="Text Box 217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218" name="Text Box 218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219" name="Text Box 219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220" name="Text Box 220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221" name="Text Box 221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222" name="Text Box 222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223" name="Text Box 223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224" name="Text Box 224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225" name="Text Box 225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226" name="Text Box 226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227" name="Text Box 227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228" name="Text Box 228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229" name="Text Box 229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230" name="Text Box 230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231" name="Text Box 231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232" name="Text Box 232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233" name="Text Box 233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234" name="Text Box 234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235" name="Text Box 235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236" name="Text Box 236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237" name="Text Box 237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238" name="Text Box 238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239" name="Text Box 239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240" name="Text Box 240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241" name="Text Box 241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242" name="Text Box 242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243" name="Text Box 243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244" name="Text Box 244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245" name="Text Box 245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246" name="Text Box 246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247" name="Text Box 247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248" name="Text Box 248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249" name="Text Box 249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250" name="Text Box 250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251" name="Text Box 251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252" name="Text Box 252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253" name="Text Box 253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254" name="Text Box 254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255" name="Text Box 255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256" name="Text Box 256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257" name="Text Box 257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258" name="Text Box 258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259" name="Text Box 259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260" name="Text Box 260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261" name="Text Box 261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262" name="Text Box 262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263" name="Text Box 263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264" name="Text Box 264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265" name="Text Box 265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266" name="Text Box 266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267" name="Text Box 267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268" name="Text Box 268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269" name="Text Box 269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270" name="Text Box 270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271" name="Text Box 271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272" name="Text Box 272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12</xdr:row>
      <xdr:rowOff>0</xdr:rowOff>
    </xdr:from>
    <xdr:ext cx="76200" cy="209550"/>
    <xdr:sp fLocksText="0">
      <xdr:nvSpPr>
        <xdr:cNvPr id="273" name="Text Box 273"/>
        <xdr:cNvSpPr txBox="1">
          <a:spLocks noChangeArrowheads="1"/>
        </xdr:cNvSpPr>
      </xdr:nvSpPr>
      <xdr:spPr>
        <a:xfrm>
          <a:off x="44100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274" name="Text Box 274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275" name="Text Box 275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276" name="Text Box 276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277" name="Text Box 277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278" name="Text Box 278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279" name="Text Box 279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280" name="Text Box 280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281" name="Text Box 281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282" name="Text Box 282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283" name="Text Box 283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284" name="Text Box 284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285" name="Text Box 285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286" name="Text Box 286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287" name="Text Box 287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288" name="Text Box 288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289" name="Text Box 289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290" name="Text Box 290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291" name="Text Box 291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292" name="Text Box 292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0</xdr:rowOff>
    </xdr:from>
    <xdr:ext cx="76200" cy="209550"/>
    <xdr:sp fLocksText="0">
      <xdr:nvSpPr>
        <xdr:cNvPr id="293" name="Text Box 293"/>
        <xdr:cNvSpPr txBox="1">
          <a:spLocks noChangeArrowheads="1"/>
        </xdr:cNvSpPr>
      </xdr:nvSpPr>
      <xdr:spPr>
        <a:xfrm>
          <a:off x="258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294" name="Text Box 294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295" name="Text Box 295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296" name="Text Box 296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0</xdr:rowOff>
    </xdr:from>
    <xdr:ext cx="76200" cy="209550"/>
    <xdr:sp fLocksText="0">
      <xdr:nvSpPr>
        <xdr:cNvPr id="297" name="Text Box 297"/>
        <xdr:cNvSpPr txBox="1">
          <a:spLocks noChangeArrowheads="1"/>
        </xdr:cNvSpPr>
      </xdr:nvSpPr>
      <xdr:spPr>
        <a:xfrm>
          <a:off x="3533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298" name="Text Box 298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299" name="Text Box 299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300" name="Text Box 300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0</xdr:rowOff>
    </xdr:from>
    <xdr:ext cx="76200" cy="209550"/>
    <xdr:sp fLocksText="0">
      <xdr:nvSpPr>
        <xdr:cNvPr id="301" name="Text Box 301"/>
        <xdr:cNvSpPr txBox="1">
          <a:spLocks noChangeArrowheads="1"/>
        </xdr:cNvSpPr>
      </xdr:nvSpPr>
      <xdr:spPr>
        <a:xfrm>
          <a:off x="448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302" name="Text Box 302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303" name="Text Box 303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304" name="Text Box 304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0</xdr:rowOff>
    </xdr:from>
    <xdr:ext cx="76200" cy="209550"/>
    <xdr:sp fLocksText="0">
      <xdr:nvSpPr>
        <xdr:cNvPr id="305" name="Text Box 305"/>
        <xdr:cNvSpPr txBox="1">
          <a:spLocks noChangeArrowheads="1"/>
        </xdr:cNvSpPr>
      </xdr:nvSpPr>
      <xdr:spPr>
        <a:xfrm>
          <a:off x="543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306" name="Text Box 306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307" name="Text Box 307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308" name="Text Box 308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309" name="Text Box 309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310" name="Text Box 310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311" name="Text Box 311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312" name="Text Box 312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313" name="Text Box 313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314" name="Text Box 314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315" name="Text Box 315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316" name="Text Box 316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0</xdr:rowOff>
    </xdr:from>
    <xdr:ext cx="76200" cy="209550"/>
    <xdr:sp fLocksText="0">
      <xdr:nvSpPr>
        <xdr:cNvPr id="317" name="Text Box 317"/>
        <xdr:cNvSpPr txBox="1">
          <a:spLocks noChangeArrowheads="1"/>
        </xdr:cNvSpPr>
      </xdr:nvSpPr>
      <xdr:spPr>
        <a:xfrm>
          <a:off x="676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318" name="Text Box 318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319" name="Text Box 319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320" name="Text Box 320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0</xdr:rowOff>
    </xdr:from>
    <xdr:ext cx="76200" cy="209550"/>
    <xdr:sp fLocksText="0">
      <xdr:nvSpPr>
        <xdr:cNvPr id="321" name="Text Box 321"/>
        <xdr:cNvSpPr txBox="1">
          <a:spLocks noChangeArrowheads="1"/>
        </xdr:cNvSpPr>
      </xdr:nvSpPr>
      <xdr:spPr>
        <a:xfrm>
          <a:off x="63912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322" name="Text Box 322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323" name="Text Box 323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324" name="Text Box 324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325" name="Text Box 325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326" name="Text Box 326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0</xdr:rowOff>
    </xdr:from>
    <xdr:ext cx="76200" cy="209550"/>
    <xdr:sp fLocksText="0">
      <xdr:nvSpPr>
        <xdr:cNvPr id="327" name="Text Box 327"/>
        <xdr:cNvSpPr txBox="1">
          <a:spLocks noChangeArrowheads="1"/>
        </xdr:cNvSpPr>
      </xdr:nvSpPr>
      <xdr:spPr>
        <a:xfrm>
          <a:off x="1628775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400050</xdr:colOff>
      <xdr:row>12</xdr:row>
      <xdr:rowOff>0</xdr:rowOff>
    </xdr:from>
    <xdr:ext cx="76200" cy="209550"/>
    <xdr:sp fLocksText="0">
      <xdr:nvSpPr>
        <xdr:cNvPr id="328" name="Text Box 328"/>
        <xdr:cNvSpPr txBox="1">
          <a:spLocks noChangeArrowheads="1"/>
        </xdr:cNvSpPr>
      </xdr:nvSpPr>
      <xdr:spPr>
        <a:xfrm>
          <a:off x="1695450" y="352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571500</xdr:colOff>
      <xdr:row>12</xdr:row>
      <xdr:rowOff>19050</xdr:rowOff>
    </xdr:from>
    <xdr:ext cx="76200" cy="209550"/>
    <xdr:sp fLocksText="0">
      <xdr:nvSpPr>
        <xdr:cNvPr id="329" name="Text Box 329"/>
        <xdr:cNvSpPr txBox="1">
          <a:spLocks noChangeArrowheads="1"/>
        </xdr:cNvSpPr>
      </xdr:nvSpPr>
      <xdr:spPr>
        <a:xfrm>
          <a:off x="1866900" y="354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552450</xdr:colOff>
      <xdr:row>15</xdr:row>
      <xdr:rowOff>104775</xdr:rowOff>
    </xdr:from>
    <xdr:to>
      <xdr:col>6</xdr:col>
      <xdr:colOff>257175</xdr:colOff>
      <xdr:row>19</xdr:row>
      <xdr:rowOff>142875</xdr:rowOff>
    </xdr:to>
    <xdr:sp>
      <xdr:nvSpPr>
        <xdr:cNvPr id="330" name="Oval 331"/>
        <xdr:cNvSpPr>
          <a:spLocks/>
        </xdr:cNvSpPr>
      </xdr:nvSpPr>
      <xdr:spPr>
        <a:xfrm>
          <a:off x="3752850" y="4152900"/>
          <a:ext cx="1609725" cy="762000"/>
        </a:xfrm>
        <a:prstGeom prst="ellipse">
          <a:avLst/>
        </a:prstGeom>
        <a:solidFill>
          <a:srgbClr val="FFFFFF"/>
        </a:solidFill>
        <a:ln w="25400" cmpd="sng">
          <a:solidFill>
            <a:srgbClr val="66006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12</xdr:row>
      <xdr:rowOff>76200</xdr:rowOff>
    </xdr:from>
    <xdr:to>
      <xdr:col>9</xdr:col>
      <xdr:colOff>0</xdr:colOff>
      <xdr:row>22</xdr:row>
      <xdr:rowOff>152400</xdr:rowOff>
    </xdr:to>
    <xdr:sp>
      <xdr:nvSpPr>
        <xdr:cNvPr id="331" name="Oval 332"/>
        <xdr:cNvSpPr>
          <a:spLocks/>
        </xdr:cNvSpPr>
      </xdr:nvSpPr>
      <xdr:spPr>
        <a:xfrm>
          <a:off x="1552575" y="3600450"/>
          <a:ext cx="6143625" cy="1857375"/>
        </a:xfrm>
        <a:prstGeom prst="ellipse">
          <a:avLst/>
        </a:prstGeom>
        <a:noFill/>
        <a:ln w="254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800100</xdr:colOff>
      <xdr:row>16</xdr:row>
      <xdr:rowOff>76200</xdr:rowOff>
    </xdr:from>
    <xdr:to>
      <xdr:col>6</xdr:col>
      <xdr:colOff>66675</xdr:colOff>
      <xdr:row>19</xdr:row>
      <xdr:rowOff>0</xdr:rowOff>
    </xdr:to>
    <xdr:sp>
      <xdr:nvSpPr>
        <xdr:cNvPr id="332" name="Text Box 333"/>
        <xdr:cNvSpPr txBox="1">
          <a:spLocks noChangeArrowheads="1"/>
        </xdr:cNvSpPr>
      </xdr:nvSpPr>
      <xdr:spPr>
        <a:xfrm>
          <a:off x="4000500" y="4305300"/>
          <a:ext cx="1171575" cy="4667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Press F9 key</a:t>
          </a:r>
        </a:p>
      </xdr:txBody>
    </xdr:sp>
    <xdr:clientData/>
  </xdr:twoCellAnchor>
  <xdr:twoCellAnchor editAs="oneCell">
    <xdr:from>
      <xdr:col>5</xdr:col>
      <xdr:colOff>533400</xdr:colOff>
      <xdr:row>24</xdr:row>
      <xdr:rowOff>38100</xdr:rowOff>
    </xdr:from>
    <xdr:to>
      <xdr:col>8</xdr:col>
      <xdr:colOff>542925</xdr:colOff>
      <xdr:row>30</xdr:row>
      <xdr:rowOff>161925</xdr:rowOff>
    </xdr:to>
    <xdr:pic>
      <xdr:nvPicPr>
        <xdr:cNvPr id="333" name="Picture 336" descr="C:\UPicf00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5686425"/>
          <a:ext cx="2867025" cy="2247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542925</xdr:colOff>
      <xdr:row>24</xdr:row>
      <xdr:rowOff>57150</xdr:rowOff>
    </xdr:from>
    <xdr:to>
      <xdr:col>4</xdr:col>
      <xdr:colOff>571500</xdr:colOff>
      <xdr:row>30</xdr:row>
      <xdr:rowOff>152400</xdr:rowOff>
    </xdr:to>
    <xdr:pic>
      <xdr:nvPicPr>
        <xdr:cNvPr id="334" name="Picture 337" descr="E:\Program Files\200001PCVR-PCA1\DCIM\100SHARP\991030TokyoMotorShowMoo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5705475"/>
          <a:ext cx="2886075" cy="2219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3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504950" y="342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504950" y="342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3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504950" y="342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76200</xdr:rowOff>
    </xdr:from>
    <xdr:ext cx="76200" cy="219075"/>
    <xdr:sp fLocksText="0">
      <xdr:nvSpPr>
        <xdr:cNvPr id="4" name="Text Box 5"/>
        <xdr:cNvSpPr txBox="1">
          <a:spLocks noChangeArrowheads="1"/>
        </xdr:cNvSpPr>
      </xdr:nvSpPr>
      <xdr:spPr>
        <a:xfrm>
          <a:off x="15049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76200</xdr:rowOff>
    </xdr:from>
    <xdr:ext cx="76200" cy="219075"/>
    <xdr:sp fLocksText="0">
      <xdr:nvSpPr>
        <xdr:cNvPr id="5" name="Text Box 6"/>
        <xdr:cNvSpPr txBox="1">
          <a:spLocks noChangeArrowheads="1"/>
        </xdr:cNvSpPr>
      </xdr:nvSpPr>
      <xdr:spPr>
        <a:xfrm>
          <a:off x="15049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76200</xdr:rowOff>
    </xdr:from>
    <xdr:ext cx="76200" cy="219075"/>
    <xdr:sp fLocksText="0">
      <xdr:nvSpPr>
        <xdr:cNvPr id="6" name="Text Box 7"/>
        <xdr:cNvSpPr txBox="1">
          <a:spLocks noChangeArrowheads="1"/>
        </xdr:cNvSpPr>
      </xdr:nvSpPr>
      <xdr:spPr>
        <a:xfrm>
          <a:off x="15049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9</xdr:row>
      <xdr:rowOff>76200</xdr:rowOff>
    </xdr:from>
    <xdr:ext cx="76200" cy="219075"/>
    <xdr:sp fLocksText="0">
      <xdr:nvSpPr>
        <xdr:cNvPr id="7" name="Text Box 8"/>
        <xdr:cNvSpPr txBox="1">
          <a:spLocks noChangeArrowheads="1"/>
        </xdr:cNvSpPr>
      </xdr:nvSpPr>
      <xdr:spPr>
        <a:xfrm>
          <a:off x="15049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76200</xdr:rowOff>
    </xdr:from>
    <xdr:ext cx="76200" cy="219075"/>
    <xdr:sp fLocksText="0">
      <xdr:nvSpPr>
        <xdr:cNvPr id="8" name="Text Box 9"/>
        <xdr:cNvSpPr txBox="1">
          <a:spLocks noChangeArrowheads="1"/>
        </xdr:cNvSpPr>
      </xdr:nvSpPr>
      <xdr:spPr>
        <a:xfrm>
          <a:off x="1504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76200</xdr:rowOff>
    </xdr:from>
    <xdr:ext cx="76200" cy="219075"/>
    <xdr:sp fLocksText="0">
      <xdr:nvSpPr>
        <xdr:cNvPr id="9" name="Text Box 10"/>
        <xdr:cNvSpPr txBox="1">
          <a:spLocks noChangeArrowheads="1"/>
        </xdr:cNvSpPr>
      </xdr:nvSpPr>
      <xdr:spPr>
        <a:xfrm>
          <a:off x="1504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76200</xdr:rowOff>
    </xdr:from>
    <xdr:ext cx="76200" cy="219075"/>
    <xdr:sp fLocksText="0">
      <xdr:nvSpPr>
        <xdr:cNvPr id="10" name="Text Box 11"/>
        <xdr:cNvSpPr txBox="1">
          <a:spLocks noChangeArrowheads="1"/>
        </xdr:cNvSpPr>
      </xdr:nvSpPr>
      <xdr:spPr>
        <a:xfrm>
          <a:off x="1504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76200</xdr:rowOff>
    </xdr:from>
    <xdr:ext cx="76200" cy="219075"/>
    <xdr:sp fLocksText="0">
      <xdr:nvSpPr>
        <xdr:cNvPr id="11" name="Text Box 12"/>
        <xdr:cNvSpPr txBox="1">
          <a:spLocks noChangeArrowheads="1"/>
        </xdr:cNvSpPr>
      </xdr:nvSpPr>
      <xdr:spPr>
        <a:xfrm>
          <a:off x="1504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76200</xdr:rowOff>
    </xdr:from>
    <xdr:ext cx="76200" cy="219075"/>
    <xdr:sp fLocksText="0">
      <xdr:nvSpPr>
        <xdr:cNvPr id="12" name="Text Box 13"/>
        <xdr:cNvSpPr txBox="1">
          <a:spLocks noChangeArrowheads="1"/>
        </xdr:cNvSpPr>
      </xdr:nvSpPr>
      <xdr:spPr>
        <a:xfrm>
          <a:off x="1504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76200</xdr:rowOff>
    </xdr:from>
    <xdr:ext cx="76200" cy="219075"/>
    <xdr:sp fLocksText="0">
      <xdr:nvSpPr>
        <xdr:cNvPr id="13" name="Text Box 14"/>
        <xdr:cNvSpPr txBox="1">
          <a:spLocks noChangeArrowheads="1"/>
        </xdr:cNvSpPr>
      </xdr:nvSpPr>
      <xdr:spPr>
        <a:xfrm>
          <a:off x="1504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76200</xdr:rowOff>
    </xdr:from>
    <xdr:ext cx="76200" cy="219075"/>
    <xdr:sp fLocksText="0">
      <xdr:nvSpPr>
        <xdr:cNvPr id="14" name="Text Box 15"/>
        <xdr:cNvSpPr txBox="1">
          <a:spLocks noChangeArrowheads="1"/>
        </xdr:cNvSpPr>
      </xdr:nvSpPr>
      <xdr:spPr>
        <a:xfrm>
          <a:off x="1504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76200</xdr:rowOff>
    </xdr:from>
    <xdr:ext cx="76200" cy="219075"/>
    <xdr:sp fLocksText="0">
      <xdr:nvSpPr>
        <xdr:cNvPr id="15" name="Text Box 16"/>
        <xdr:cNvSpPr txBox="1">
          <a:spLocks noChangeArrowheads="1"/>
        </xdr:cNvSpPr>
      </xdr:nvSpPr>
      <xdr:spPr>
        <a:xfrm>
          <a:off x="1504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76200</xdr:rowOff>
    </xdr:from>
    <xdr:ext cx="76200" cy="219075"/>
    <xdr:sp fLocksText="0">
      <xdr:nvSpPr>
        <xdr:cNvPr id="16" name="Text Box 17"/>
        <xdr:cNvSpPr txBox="1">
          <a:spLocks noChangeArrowheads="1"/>
        </xdr:cNvSpPr>
      </xdr:nvSpPr>
      <xdr:spPr>
        <a:xfrm>
          <a:off x="1504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76200</xdr:rowOff>
    </xdr:from>
    <xdr:ext cx="76200" cy="219075"/>
    <xdr:sp fLocksText="0">
      <xdr:nvSpPr>
        <xdr:cNvPr id="17" name="Text Box 18"/>
        <xdr:cNvSpPr txBox="1">
          <a:spLocks noChangeArrowheads="1"/>
        </xdr:cNvSpPr>
      </xdr:nvSpPr>
      <xdr:spPr>
        <a:xfrm>
          <a:off x="1504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76200</xdr:rowOff>
    </xdr:from>
    <xdr:ext cx="76200" cy="219075"/>
    <xdr:sp fLocksText="0">
      <xdr:nvSpPr>
        <xdr:cNvPr id="18" name="Text Box 19"/>
        <xdr:cNvSpPr txBox="1">
          <a:spLocks noChangeArrowheads="1"/>
        </xdr:cNvSpPr>
      </xdr:nvSpPr>
      <xdr:spPr>
        <a:xfrm>
          <a:off x="1504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76200</xdr:rowOff>
    </xdr:from>
    <xdr:ext cx="76200" cy="219075"/>
    <xdr:sp fLocksText="0">
      <xdr:nvSpPr>
        <xdr:cNvPr id="19" name="Text Box 20"/>
        <xdr:cNvSpPr txBox="1">
          <a:spLocks noChangeArrowheads="1"/>
        </xdr:cNvSpPr>
      </xdr:nvSpPr>
      <xdr:spPr>
        <a:xfrm>
          <a:off x="1504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21</xdr:row>
      <xdr:rowOff>76200</xdr:rowOff>
    </xdr:from>
    <xdr:ext cx="76200" cy="219075"/>
    <xdr:sp fLocksText="0">
      <xdr:nvSpPr>
        <xdr:cNvPr id="20" name="Text Box 21"/>
        <xdr:cNvSpPr txBox="1">
          <a:spLocks noChangeArrowheads="1"/>
        </xdr:cNvSpPr>
      </xdr:nvSpPr>
      <xdr:spPr>
        <a:xfrm>
          <a:off x="1504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21</xdr:row>
      <xdr:rowOff>76200</xdr:rowOff>
    </xdr:from>
    <xdr:ext cx="76200" cy="219075"/>
    <xdr:sp fLocksText="0">
      <xdr:nvSpPr>
        <xdr:cNvPr id="21" name="Text Box 22"/>
        <xdr:cNvSpPr txBox="1">
          <a:spLocks noChangeArrowheads="1"/>
        </xdr:cNvSpPr>
      </xdr:nvSpPr>
      <xdr:spPr>
        <a:xfrm>
          <a:off x="1504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21</xdr:row>
      <xdr:rowOff>76200</xdr:rowOff>
    </xdr:from>
    <xdr:ext cx="76200" cy="219075"/>
    <xdr:sp fLocksText="0">
      <xdr:nvSpPr>
        <xdr:cNvPr id="22" name="Text Box 23"/>
        <xdr:cNvSpPr txBox="1">
          <a:spLocks noChangeArrowheads="1"/>
        </xdr:cNvSpPr>
      </xdr:nvSpPr>
      <xdr:spPr>
        <a:xfrm>
          <a:off x="1504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21</xdr:row>
      <xdr:rowOff>76200</xdr:rowOff>
    </xdr:from>
    <xdr:ext cx="76200" cy="219075"/>
    <xdr:sp fLocksText="0">
      <xdr:nvSpPr>
        <xdr:cNvPr id="23" name="Text Box 24"/>
        <xdr:cNvSpPr txBox="1">
          <a:spLocks noChangeArrowheads="1"/>
        </xdr:cNvSpPr>
      </xdr:nvSpPr>
      <xdr:spPr>
        <a:xfrm>
          <a:off x="1504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24</xdr:row>
      <xdr:rowOff>76200</xdr:rowOff>
    </xdr:from>
    <xdr:ext cx="76200" cy="219075"/>
    <xdr:sp fLocksText="0">
      <xdr:nvSpPr>
        <xdr:cNvPr id="24" name="Text Box 25"/>
        <xdr:cNvSpPr txBox="1">
          <a:spLocks noChangeArrowheads="1"/>
        </xdr:cNvSpPr>
      </xdr:nvSpPr>
      <xdr:spPr>
        <a:xfrm>
          <a:off x="552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24</xdr:row>
      <xdr:rowOff>76200</xdr:rowOff>
    </xdr:from>
    <xdr:ext cx="76200" cy="219075"/>
    <xdr:sp fLocksText="0">
      <xdr:nvSpPr>
        <xdr:cNvPr id="25" name="Text Box 26"/>
        <xdr:cNvSpPr txBox="1">
          <a:spLocks noChangeArrowheads="1"/>
        </xdr:cNvSpPr>
      </xdr:nvSpPr>
      <xdr:spPr>
        <a:xfrm>
          <a:off x="552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24</xdr:row>
      <xdr:rowOff>76200</xdr:rowOff>
    </xdr:from>
    <xdr:ext cx="76200" cy="219075"/>
    <xdr:sp fLocksText="0">
      <xdr:nvSpPr>
        <xdr:cNvPr id="26" name="Text Box 27"/>
        <xdr:cNvSpPr txBox="1">
          <a:spLocks noChangeArrowheads="1"/>
        </xdr:cNvSpPr>
      </xdr:nvSpPr>
      <xdr:spPr>
        <a:xfrm>
          <a:off x="552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24</xdr:row>
      <xdr:rowOff>76200</xdr:rowOff>
    </xdr:from>
    <xdr:ext cx="76200" cy="219075"/>
    <xdr:sp fLocksText="0">
      <xdr:nvSpPr>
        <xdr:cNvPr id="27" name="Text Box 28"/>
        <xdr:cNvSpPr txBox="1">
          <a:spLocks noChangeArrowheads="1"/>
        </xdr:cNvSpPr>
      </xdr:nvSpPr>
      <xdr:spPr>
        <a:xfrm>
          <a:off x="552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9</xdr:row>
      <xdr:rowOff>76200</xdr:rowOff>
    </xdr:from>
    <xdr:ext cx="76200" cy="219075"/>
    <xdr:sp fLocksText="0">
      <xdr:nvSpPr>
        <xdr:cNvPr id="28" name="Text Box 29"/>
        <xdr:cNvSpPr txBox="1">
          <a:spLocks noChangeArrowheads="1"/>
        </xdr:cNvSpPr>
      </xdr:nvSpPr>
      <xdr:spPr>
        <a:xfrm>
          <a:off x="2457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9</xdr:row>
      <xdr:rowOff>76200</xdr:rowOff>
    </xdr:from>
    <xdr:ext cx="76200" cy="219075"/>
    <xdr:sp fLocksText="0">
      <xdr:nvSpPr>
        <xdr:cNvPr id="29" name="Text Box 30"/>
        <xdr:cNvSpPr txBox="1">
          <a:spLocks noChangeArrowheads="1"/>
        </xdr:cNvSpPr>
      </xdr:nvSpPr>
      <xdr:spPr>
        <a:xfrm>
          <a:off x="2457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9</xdr:row>
      <xdr:rowOff>76200</xdr:rowOff>
    </xdr:from>
    <xdr:ext cx="76200" cy="219075"/>
    <xdr:sp fLocksText="0">
      <xdr:nvSpPr>
        <xdr:cNvPr id="30" name="Text Box 31"/>
        <xdr:cNvSpPr txBox="1">
          <a:spLocks noChangeArrowheads="1"/>
        </xdr:cNvSpPr>
      </xdr:nvSpPr>
      <xdr:spPr>
        <a:xfrm>
          <a:off x="2457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9</xdr:row>
      <xdr:rowOff>76200</xdr:rowOff>
    </xdr:from>
    <xdr:ext cx="76200" cy="219075"/>
    <xdr:sp fLocksText="0">
      <xdr:nvSpPr>
        <xdr:cNvPr id="31" name="Text Box 32"/>
        <xdr:cNvSpPr txBox="1">
          <a:spLocks noChangeArrowheads="1"/>
        </xdr:cNvSpPr>
      </xdr:nvSpPr>
      <xdr:spPr>
        <a:xfrm>
          <a:off x="2457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9</xdr:row>
      <xdr:rowOff>76200</xdr:rowOff>
    </xdr:from>
    <xdr:ext cx="76200" cy="219075"/>
    <xdr:sp fLocksText="0">
      <xdr:nvSpPr>
        <xdr:cNvPr id="32" name="Text Box 33"/>
        <xdr:cNvSpPr txBox="1">
          <a:spLocks noChangeArrowheads="1"/>
        </xdr:cNvSpPr>
      </xdr:nvSpPr>
      <xdr:spPr>
        <a:xfrm>
          <a:off x="34099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9</xdr:row>
      <xdr:rowOff>76200</xdr:rowOff>
    </xdr:from>
    <xdr:ext cx="76200" cy="219075"/>
    <xdr:sp fLocksText="0">
      <xdr:nvSpPr>
        <xdr:cNvPr id="33" name="Text Box 34"/>
        <xdr:cNvSpPr txBox="1">
          <a:spLocks noChangeArrowheads="1"/>
        </xdr:cNvSpPr>
      </xdr:nvSpPr>
      <xdr:spPr>
        <a:xfrm>
          <a:off x="34099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9</xdr:row>
      <xdr:rowOff>76200</xdr:rowOff>
    </xdr:from>
    <xdr:ext cx="76200" cy="219075"/>
    <xdr:sp fLocksText="0">
      <xdr:nvSpPr>
        <xdr:cNvPr id="34" name="Text Box 35"/>
        <xdr:cNvSpPr txBox="1">
          <a:spLocks noChangeArrowheads="1"/>
        </xdr:cNvSpPr>
      </xdr:nvSpPr>
      <xdr:spPr>
        <a:xfrm>
          <a:off x="34099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9</xdr:row>
      <xdr:rowOff>76200</xdr:rowOff>
    </xdr:from>
    <xdr:ext cx="76200" cy="219075"/>
    <xdr:sp fLocksText="0">
      <xdr:nvSpPr>
        <xdr:cNvPr id="35" name="Text Box 36"/>
        <xdr:cNvSpPr txBox="1">
          <a:spLocks noChangeArrowheads="1"/>
        </xdr:cNvSpPr>
      </xdr:nvSpPr>
      <xdr:spPr>
        <a:xfrm>
          <a:off x="34099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9</xdr:row>
      <xdr:rowOff>76200</xdr:rowOff>
    </xdr:from>
    <xdr:ext cx="76200" cy="219075"/>
    <xdr:sp fLocksText="0">
      <xdr:nvSpPr>
        <xdr:cNvPr id="36" name="Text Box 37"/>
        <xdr:cNvSpPr txBox="1">
          <a:spLocks noChangeArrowheads="1"/>
        </xdr:cNvSpPr>
      </xdr:nvSpPr>
      <xdr:spPr>
        <a:xfrm>
          <a:off x="4362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9</xdr:row>
      <xdr:rowOff>76200</xdr:rowOff>
    </xdr:from>
    <xdr:ext cx="76200" cy="219075"/>
    <xdr:sp fLocksText="0">
      <xdr:nvSpPr>
        <xdr:cNvPr id="37" name="Text Box 38"/>
        <xdr:cNvSpPr txBox="1">
          <a:spLocks noChangeArrowheads="1"/>
        </xdr:cNvSpPr>
      </xdr:nvSpPr>
      <xdr:spPr>
        <a:xfrm>
          <a:off x="4362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9</xdr:row>
      <xdr:rowOff>76200</xdr:rowOff>
    </xdr:from>
    <xdr:ext cx="76200" cy="219075"/>
    <xdr:sp fLocksText="0">
      <xdr:nvSpPr>
        <xdr:cNvPr id="38" name="Text Box 39"/>
        <xdr:cNvSpPr txBox="1">
          <a:spLocks noChangeArrowheads="1"/>
        </xdr:cNvSpPr>
      </xdr:nvSpPr>
      <xdr:spPr>
        <a:xfrm>
          <a:off x="4362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9</xdr:row>
      <xdr:rowOff>76200</xdr:rowOff>
    </xdr:from>
    <xdr:ext cx="76200" cy="219075"/>
    <xdr:sp fLocksText="0">
      <xdr:nvSpPr>
        <xdr:cNvPr id="39" name="Text Box 40"/>
        <xdr:cNvSpPr txBox="1">
          <a:spLocks noChangeArrowheads="1"/>
        </xdr:cNvSpPr>
      </xdr:nvSpPr>
      <xdr:spPr>
        <a:xfrm>
          <a:off x="4362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9</xdr:row>
      <xdr:rowOff>76200</xdr:rowOff>
    </xdr:from>
    <xdr:ext cx="76200" cy="219075"/>
    <xdr:sp fLocksText="0">
      <xdr:nvSpPr>
        <xdr:cNvPr id="40" name="Text Box 41"/>
        <xdr:cNvSpPr txBox="1">
          <a:spLocks noChangeArrowheads="1"/>
        </xdr:cNvSpPr>
      </xdr:nvSpPr>
      <xdr:spPr>
        <a:xfrm>
          <a:off x="53149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9</xdr:row>
      <xdr:rowOff>76200</xdr:rowOff>
    </xdr:from>
    <xdr:ext cx="76200" cy="219075"/>
    <xdr:sp fLocksText="0">
      <xdr:nvSpPr>
        <xdr:cNvPr id="41" name="Text Box 42"/>
        <xdr:cNvSpPr txBox="1">
          <a:spLocks noChangeArrowheads="1"/>
        </xdr:cNvSpPr>
      </xdr:nvSpPr>
      <xdr:spPr>
        <a:xfrm>
          <a:off x="53149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9</xdr:row>
      <xdr:rowOff>76200</xdr:rowOff>
    </xdr:from>
    <xdr:ext cx="76200" cy="219075"/>
    <xdr:sp fLocksText="0">
      <xdr:nvSpPr>
        <xdr:cNvPr id="42" name="Text Box 43"/>
        <xdr:cNvSpPr txBox="1">
          <a:spLocks noChangeArrowheads="1"/>
        </xdr:cNvSpPr>
      </xdr:nvSpPr>
      <xdr:spPr>
        <a:xfrm>
          <a:off x="53149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9</xdr:row>
      <xdr:rowOff>76200</xdr:rowOff>
    </xdr:from>
    <xdr:ext cx="76200" cy="219075"/>
    <xdr:sp fLocksText="0">
      <xdr:nvSpPr>
        <xdr:cNvPr id="43" name="Text Box 44"/>
        <xdr:cNvSpPr txBox="1">
          <a:spLocks noChangeArrowheads="1"/>
        </xdr:cNvSpPr>
      </xdr:nvSpPr>
      <xdr:spPr>
        <a:xfrm>
          <a:off x="53149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9</xdr:row>
      <xdr:rowOff>76200</xdr:rowOff>
    </xdr:from>
    <xdr:ext cx="76200" cy="219075"/>
    <xdr:sp fLocksText="0">
      <xdr:nvSpPr>
        <xdr:cNvPr id="44" name="Text Box 45"/>
        <xdr:cNvSpPr txBox="1">
          <a:spLocks noChangeArrowheads="1"/>
        </xdr:cNvSpPr>
      </xdr:nvSpPr>
      <xdr:spPr>
        <a:xfrm>
          <a:off x="6267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9</xdr:row>
      <xdr:rowOff>76200</xdr:rowOff>
    </xdr:from>
    <xdr:ext cx="76200" cy="219075"/>
    <xdr:sp fLocksText="0">
      <xdr:nvSpPr>
        <xdr:cNvPr id="45" name="Text Box 46"/>
        <xdr:cNvSpPr txBox="1">
          <a:spLocks noChangeArrowheads="1"/>
        </xdr:cNvSpPr>
      </xdr:nvSpPr>
      <xdr:spPr>
        <a:xfrm>
          <a:off x="6267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9</xdr:row>
      <xdr:rowOff>76200</xdr:rowOff>
    </xdr:from>
    <xdr:ext cx="76200" cy="219075"/>
    <xdr:sp fLocksText="0">
      <xdr:nvSpPr>
        <xdr:cNvPr id="46" name="Text Box 47"/>
        <xdr:cNvSpPr txBox="1">
          <a:spLocks noChangeArrowheads="1"/>
        </xdr:cNvSpPr>
      </xdr:nvSpPr>
      <xdr:spPr>
        <a:xfrm>
          <a:off x="6267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9</xdr:row>
      <xdr:rowOff>76200</xdr:rowOff>
    </xdr:from>
    <xdr:ext cx="76200" cy="219075"/>
    <xdr:sp fLocksText="0">
      <xdr:nvSpPr>
        <xdr:cNvPr id="47" name="Text Box 48"/>
        <xdr:cNvSpPr txBox="1">
          <a:spLocks noChangeArrowheads="1"/>
        </xdr:cNvSpPr>
      </xdr:nvSpPr>
      <xdr:spPr>
        <a:xfrm>
          <a:off x="6267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9</xdr:row>
      <xdr:rowOff>76200</xdr:rowOff>
    </xdr:from>
    <xdr:ext cx="76200" cy="219075"/>
    <xdr:sp fLocksText="0">
      <xdr:nvSpPr>
        <xdr:cNvPr id="48" name="Text Box 49"/>
        <xdr:cNvSpPr txBox="1">
          <a:spLocks noChangeArrowheads="1"/>
        </xdr:cNvSpPr>
      </xdr:nvSpPr>
      <xdr:spPr>
        <a:xfrm>
          <a:off x="552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9</xdr:row>
      <xdr:rowOff>76200</xdr:rowOff>
    </xdr:from>
    <xdr:ext cx="76200" cy="219075"/>
    <xdr:sp fLocksText="0">
      <xdr:nvSpPr>
        <xdr:cNvPr id="49" name="Text Box 50"/>
        <xdr:cNvSpPr txBox="1">
          <a:spLocks noChangeArrowheads="1"/>
        </xdr:cNvSpPr>
      </xdr:nvSpPr>
      <xdr:spPr>
        <a:xfrm>
          <a:off x="552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9</xdr:row>
      <xdr:rowOff>76200</xdr:rowOff>
    </xdr:from>
    <xdr:ext cx="76200" cy="219075"/>
    <xdr:sp fLocksText="0">
      <xdr:nvSpPr>
        <xdr:cNvPr id="50" name="Text Box 51"/>
        <xdr:cNvSpPr txBox="1">
          <a:spLocks noChangeArrowheads="1"/>
        </xdr:cNvSpPr>
      </xdr:nvSpPr>
      <xdr:spPr>
        <a:xfrm>
          <a:off x="552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9</xdr:row>
      <xdr:rowOff>76200</xdr:rowOff>
    </xdr:from>
    <xdr:ext cx="76200" cy="219075"/>
    <xdr:sp fLocksText="0">
      <xdr:nvSpPr>
        <xdr:cNvPr id="51" name="Text Box 52"/>
        <xdr:cNvSpPr txBox="1">
          <a:spLocks noChangeArrowheads="1"/>
        </xdr:cNvSpPr>
      </xdr:nvSpPr>
      <xdr:spPr>
        <a:xfrm>
          <a:off x="552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76200</xdr:rowOff>
    </xdr:from>
    <xdr:ext cx="76200" cy="219075"/>
    <xdr:sp fLocksText="0">
      <xdr:nvSpPr>
        <xdr:cNvPr id="52" name="Text Box 53"/>
        <xdr:cNvSpPr txBox="1">
          <a:spLocks noChangeArrowheads="1"/>
        </xdr:cNvSpPr>
      </xdr:nvSpPr>
      <xdr:spPr>
        <a:xfrm>
          <a:off x="1504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76200</xdr:rowOff>
    </xdr:from>
    <xdr:ext cx="76200" cy="219075"/>
    <xdr:sp fLocksText="0">
      <xdr:nvSpPr>
        <xdr:cNvPr id="53" name="Text Box 54"/>
        <xdr:cNvSpPr txBox="1">
          <a:spLocks noChangeArrowheads="1"/>
        </xdr:cNvSpPr>
      </xdr:nvSpPr>
      <xdr:spPr>
        <a:xfrm>
          <a:off x="1504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76200</xdr:rowOff>
    </xdr:from>
    <xdr:ext cx="76200" cy="219075"/>
    <xdr:sp fLocksText="0">
      <xdr:nvSpPr>
        <xdr:cNvPr id="54" name="Text Box 55"/>
        <xdr:cNvSpPr txBox="1">
          <a:spLocks noChangeArrowheads="1"/>
        </xdr:cNvSpPr>
      </xdr:nvSpPr>
      <xdr:spPr>
        <a:xfrm>
          <a:off x="1504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76200</xdr:rowOff>
    </xdr:from>
    <xdr:ext cx="76200" cy="219075"/>
    <xdr:sp fLocksText="0">
      <xdr:nvSpPr>
        <xdr:cNvPr id="55" name="Text Box 56"/>
        <xdr:cNvSpPr txBox="1">
          <a:spLocks noChangeArrowheads="1"/>
        </xdr:cNvSpPr>
      </xdr:nvSpPr>
      <xdr:spPr>
        <a:xfrm>
          <a:off x="1504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76200</xdr:rowOff>
    </xdr:from>
    <xdr:ext cx="76200" cy="219075"/>
    <xdr:sp fLocksText="0">
      <xdr:nvSpPr>
        <xdr:cNvPr id="56" name="Text Box 57"/>
        <xdr:cNvSpPr txBox="1">
          <a:spLocks noChangeArrowheads="1"/>
        </xdr:cNvSpPr>
      </xdr:nvSpPr>
      <xdr:spPr>
        <a:xfrm>
          <a:off x="2457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76200</xdr:rowOff>
    </xdr:from>
    <xdr:ext cx="76200" cy="219075"/>
    <xdr:sp fLocksText="0">
      <xdr:nvSpPr>
        <xdr:cNvPr id="57" name="Text Box 58"/>
        <xdr:cNvSpPr txBox="1">
          <a:spLocks noChangeArrowheads="1"/>
        </xdr:cNvSpPr>
      </xdr:nvSpPr>
      <xdr:spPr>
        <a:xfrm>
          <a:off x="2457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76200</xdr:rowOff>
    </xdr:from>
    <xdr:ext cx="76200" cy="219075"/>
    <xdr:sp fLocksText="0">
      <xdr:nvSpPr>
        <xdr:cNvPr id="58" name="Text Box 59"/>
        <xdr:cNvSpPr txBox="1">
          <a:spLocks noChangeArrowheads="1"/>
        </xdr:cNvSpPr>
      </xdr:nvSpPr>
      <xdr:spPr>
        <a:xfrm>
          <a:off x="2457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76200</xdr:rowOff>
    </xdr:from>
    <xdr:ext cx="76200" cy="219075"/>
    <xdr:sp fLocksText="0">
      <xdr:nvSpPr>
        <xdr:cNvPr id="59" name="Text Box 60"/>
        <xdr:cNvSpPr txBox="1">
          <a:spLocks noChangeArrowheads="1"/>
        </xdr:cNvSpPr>
      </xdr:nvSpPr>
      <xdr:spPr>
        <a:xfrm>
          <a:off x="2457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76200</xdr:rowOff>
    </xdr:from>
    <xdr:ext cx="76200" cy="219075"/>
    <xdr:sp fLocksText="0">
      <xdr:nvSpPr>
        <xdr:cNvPr id="60" name="Text Box 61"/>
        <xdr:cNvSpPr txBox="1">
          <a:spLocks noChangeArrowheads="1"/>
        </xdr:cNvSpPr>
      </xdr:nvSpPr>
      <xdr:spPr>
        <a:xfrm>
          <a:off x="3409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76200</xdr:rowOff>
    </xdr:from>
    <xdr:ext cx="76200" cy="219075"/>
    <xdr:sp fLocksText="0">
      <xdr:nvSpPr>
        <xdr:cNvPr id="61" name="Text Box 62"/>
        <xdr:cNvSpPr txBox="1">
          <a:spLocks noChangeArrowheads="1"/>
        </xdr:cNvSpPr>
      </xdr:nvSpPr>
      <xdr:spPr>
        <a:xfrm>
          <a:off x="3409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76200</xdr:rowOff>
    </xdr:from>
    <xdr:ext cx="76200" cy="219075"/>
    <xdr:sp fLocksText="0">
      <xdr:nvSpPr>
        <xdr:cNvPr id="62" name="Text Box 63"/>
        <xdr:cNvSpPr txBox="1">
          <a:spLocks noChangeArrowheads="1"/>
        </xdr:cNvSpPr>
      </xdr:nvSpPr>
      <xdr:spPr>
        <a:xfrm>
          <a:off x="3409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76200</xdr:rowOff>
    </xdr:from>
    <xdr:ext cx="76200" cy="219075"/>
    <xdr:sp fLocksText="0">
      <xdr:nvSpPr>
        <xdr:cNvPr id="63" name="Text Box 64"/>
        <xdr:cNvSpPr txBox="1">
          <a:spLocks noChangeArrowheads="1"/>
        </xdr:cNvSpPr>
      </xdr:nvSpPr>
      <xdr:spPr>
        <a:xfrm>
          <a:off x="3409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76200</xdr:rowOff>
    </xdr:from>
    <xdr:ext cx="76200" cy="219075"/>
    <xdr:sp fLocksText="0">
      <xdr:nvSpPr>
        <xdr:cNvPr id="64" name="Text Box 65"/>
        <xdr:cNvSpPr txBox="1">
          <a:spLocks noChangeArrowheads="1"/>
        </xdr:cNvSpPr>
      </xdr:nvSpPr>
      <xdr:spPr>
        <a:xfrm>
          <a:off x="4362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76200</xdr:rowOff>
    </xdr:from>
    <xdr:ext cx="76200" cy="219075"/>
    <xdr:sp fLocksText="0">
      <xdr:nvSpPr>
        <xdr:cNvPr id="65" name="Text Box 66"/>
        <xdr:cNvSpPr txBox="1">
          <a:spLocks noChangeArrowheads="1"/>
        </xdr:cNvSpPr>
      </xdr:nvSpPr>
      <xdr:spPr>
        <a:xfrm>
          <a:off x="4362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76200</xdr:rowOff>
    </xdr:from>
    <xdr:ext cx="76200" cy="219075"/>
    <xdr:sp fLocksText="0">
      <xdr:nvSpPr>
        <xdr:cNvPr id="66" name="Text Box 67"/>
        <xdr:cNvSpPr txBox="1">
          <a:spLocks noChangeArrowheads="1"/>
        </xdr:cNvSpPr>
      </xdr:nvSpPr>
      <xdr:spPr>
        <a:xfrm>
          <a:off x="4362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76200</xdr:rowOff>
    </xdr:from>
    <xdr:ext cx="76200" cy="219075"/>
    <xdr:sp fLocksText="0">
      <xdr:nvSpPr>
        <xdr:cNvPr id="67" name="Text Box 68"/>
        <xdr:cNvSpPr txBox="1">
          <a:spLocks noChangeArrowheads="1"/>
        </xdr:cNvSpPr>
      </xdr:nvSpPr>
      <xdr:spPr>
        <a:xfrm>
          <a:off x="4362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76200</xdr:rowOff>
    </xdr:from>
    <xdr:ext cx="76200" cy="219075"/>
    <xdr:sp fLocksText="0">
      <xdr:nvSpPr>
        <xdr:cNvPr id="68" name="Text Box 69"/>
        <xdr:cNvSpPr txBox="1">
          <a:spLocks noChangeArrowheads="1"/>
        </xdr:cNvSpPr>
      </xdr:nvSpPr>
      <xdr:spPr>
        <a:xfrm>
          <a:off x="5314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76200</xdr:rowOff>
    </xdr:from>
    <xdr:ext cx="76200" cy="219075"/>
    <xdr:sp fLocksText="0">
      <xdr:nvSpPr>
        <xdr:cNvPr id="69" name="Text Box 70"/>
        <xdr:cNvSpPr txBox="1">
          <a:spLocks noChangeArrowheads="1"/>
        </xdr:cNvSpPr>
      </xdr:nvSpPr>
      <xdr:spPr>
        <a:xfrm>
          <a:off x="5314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76200</xdr:rowOff>
    </xdr:from>
    <xdr:ext cx="76200" cy="219075"/>
    <xdr:sp fLocksText="0">
      <xdr:nvSpPr>
        <xdr:cNvPr id="70" name="Text Box 71"/>
        <xdr:cNvSpPr txBox="1">
          <a:spLocks noChangeArrowheads="1"/>
        </xdr:cNvSpPr>
      </xdr:nvSpPr>
      <xdr:spPr>
        <a:xfrm>
          <a:off x="5314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76200</xdr:rowOff>
    </xdr:from>
    <xdr:ext cx="76200" cy="219075"/>
    <xdr:sp fLocksText="0">
      <xdr:nvSpPr>
        <xdr:cNvPr id="71" name="Text Box 72"/>
        <xdr:cNvSpPr txBox="1">
          <a:spLocks noChangeArrowheads="1"/>
        </xdr:cNvSpPr>
      </xdr:nvSpPr>
      <xdr:spPr>
        <a:xfrm>
          <a:off x="5314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76200</xdr:rowOff>
    </xdr:from>
    <xdr:ext cx="76200" cy="219075"/>
    <xdr:sp fLocksText="0">
      <xdr:nvSpPr>
        <xdr:cNvPr id="72" name="Text Box 73"/>
        <xdr:cNvSpPr txBox="1">
          <a:spLocks noChangeArrowheads="1"/>
        </xdr:cNvSpPr>
      </xdr:nvSpPr>
      <xdr:spPr>
        <a:xfrm>
          <a:off x="6267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76200</xdr:rowOff>
    </xdr:from>
    <xdr:ext cx="76200" cy="219075"/>
    <xdr:sp fLocksText="0">
      <xdr:nvSpPr>
        <xdr:cNvPr id="73" name="Text Box 74"/>
        <xdr:cNvSpPr txBox="1">
          <a:spLocks noChangeArrowheads="1"/>
        </xdr:cNvSpPr>
      </xdr:nvSpPr>
      <xdr:spPr>
        <a:xfrm>
          <a:off x="6267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76200</xdr:rowOff>
    </xdr:from>
    <xdr:ext cx="76200" cy="219075"/>
    <xdr:sp fLocksText="0">
      <xdr:nvSpPr>
        <xdr:cNvPr id="74" name="Text Box 75"/>
        <xdr:cNvSpPr txBox="1">
          <a:spLocks noChangeArrowheads="1"/>
        </xdr:cNvSpPr>
      </xdr:nvSpPr>
      <xdr:spPr>
        <a:xfrm>
          <a:off x="6267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76200</xdr:rowOff>
    </xdr:from>
    <xdr:ext cx="76200" cy="219075"/>
    <xdr:sp fLocksText="0">
      <xdr:nvSpPr>
        <xdr:cNvPr id="75" name="Text Box 76"/>
        <xdr:cNvSpPr txBox="1">
          <a:spLocks noChangeArrowheads="1"/>
        </xdr:cNvSpPr>
      </xdr:nvSpPr>
      <xdr:spPr>
        <a:xfrm>
          <a:off x="6267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76200</xdr:rowOff>
    </xdr:from>
    <xdr:ext cx="76200" cy="219075"/>
    <xdr:sp fLocksText="0">
      <xdr:nvSpPr>
        <xdr:cNvPr id="76" name="Text Box 77"/>
        <xdr:cNvSpPr txBox="1">
          <a:spLocks noChangeArrowheads="1"/>
        </xdr:cNvSpPr>
      </xdr:nvSpPr>
      <xdr:spPr>
        <a:xfrm>
          <a:off x="552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76200</xdr:rowOff>
    </xdr:from>
    <xdr:ext cx="76200" cy="219075"/>
    <xdr:sp fLocksText="0">
      <xdr:nvSpPr>
        <xdr:cNvPr id="77" name="Text Box 78"/>
        <xdr:cNvSpPr txBox="1">
          <a:spLocks noChangeArrowheads="1"/>
        </xdr:cNvSpPr>
      </xdr:nvSpPr>
      <xdr:spPr>
        <a:xfrm>
          <a:off x="552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76200</xdr:rowOff>
    </xdr:from>
    <xdr:ext cx="76200" cy="219075"/>
    <xdr:sp fLocksText="0">
      <xdr:nvSpPr>
        <xdr:cNvPr id="78" name="Text Box 79"/>
        <xdr:cNvSpPr txBox="1">
          <a:spLocks noChangeArrowheads="1"/>
        </xdr:cNvSpPr>
      </xdr:nvSpPr>
      <xdr:spPr>
        <a:xfrm>
          <a:off x="552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76200</xdr:rowOff>
    </xdr:from>
    <xdr:ext cx="76200" cy="219075"/>
    <xdr:sp fLocksText="0">
      <xdr:nvSpPr>
        <xdr:cNvPr id="79" name="Text Box 80"/>
        <xdr:cNvSpPr txBox="1">
          <a:spLocks noChangeArrowheads="1"/>
        </xdr:cNvSpPr>
      </xdr:nvSpPr>
      <xdr:spPr>
        <a:xfrm>
          <a:off x="552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76200</xdr:rowOff>
    </xdr:from>
    <xdr:ext cx="76200" cy="219075"/>
    <xdr:sp fLocksText="0">
      <xdr:nvSpPr>
        <xdr:cNvPr id="80" name="Text Box 81"/>
        <xdr:cNvSpPr txBox="1">
          <a:spLocks noChangeArrowheads="1"/>
        </xdr:cNvSpPr>
      </xdr:nvSpPr>
      <xdr:spPr>
        <a:xfrm>
          <a:off x="1504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76200</xdr:rowOff>
    </xdr:from>
    <xdr:ext cx="76200" cy="219075"/>
    <xdr:sp fLocksText="0">
      <xdr:nvSpPr>
        <xdr:cNvPr id="81" name="Text Box 82"/>
        <xdr:cNvSpPr txBox="1">
          <a:spLocks noChangeArrowheads="1"/>
        </xdr:cNvSpPr>
      </xdr:nvSpPr>
      <xdr:spPr>
        <a:xfrm>
          <a:off x="1504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76200</xdr:rowOff>
    </xdr:from>
    <xdr:ext cx="76200" cy="219075"/>
    <xdr:sp fLocksText="0">
      <xdr:nvSpPr>
        <xdr:cNvPr id="82" name="Text Box 83"/>
        <xdr:cNvSpPr txBox="1">
          <a:spLocks noChangeArrowheads="1"/>
        </xdr:cNvSpPr>
      </xdr:nvSpPr>
      <xdr:spPr>
        <a:xfrm>
          <a:off x="1504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76200</xdr:rowOff>
    </xdr:from>
    <xdr:ext cx="76200" cy="219075"/>
    <xdr:sp fLocksText="0">
      <xdr:nvSpPr>
        <xdr:cNvPr id="83" name="Text Box 84"/>
        <xdr:cNvSpPr txBox="1">
          <a:spLocks noChangeArrowheads="1"/>
        </xdr:cNvSpPr>
      </xdr:nvSpPr>
      <xdr:spPr>
        <a:xfrm>
          <a:off x="1504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15</xdr:row>
      <xdr:rowOff>76200</xdr:rowOff>
    </xdr:from>
    <xdr:ext cx="76200" cy="219075"/>
    <xdr:sp fLocksText="0">
      <xdr:nvSpPr>
        <xdr:cNvPr id="84" name="Text Box 85"/>
        <xdr:cNvSpPr txBox="1">
          <a:spLocks noChangeArrowheads="1"/>
        </xdr:cNvSpPr>
      </xdr:nvSpPr>
      <xdr:spPr>
        <a:xfrm>
          <a:off x="2457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15</xdr:row>
      <xdr:rowOff>76200</xdr:rowOff>
    </xdr:from>
    <xdr:ext cx="76200" cy="219075"/>
    <xdr:sp fLocksText="0">
      <xdr:nvSpPr>
        <xdr:cNvPr id="85" name="Text Box 86"/>
        <xdr:cNvSpPr txBox="1">
          <a:spLocks noChangeArrowheads="1"/>
        </xdr:cNvSpPr>
      </xdr:nvSpPr>
      <xdr:spPr>
        <a:xfrm>
          <a:off x="2457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15</xdr:row>
      <xdr:rowOff>76200</xdr:rowOff>
    </xdr:from>
    <xdr:ext cx="76200" cy="219075"/>
    <xdr:sp fLocksText="0">
      <xdr:nvSpPr>
        <xdr:cNvPr id="86" name="Text Box 87"/>
        <xdr:cNvSpPr txBox="1">
          <a:spLocks noChangeArrowheads="1"/>
        </xdr:cNvSpPr>
      </xdr:nvSpPr>
      <xdr:spPr>
        <a:xfrm>
          <a:off x="2457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15</xdr:row>
      <xdr:rowOff>76200</xdr:rowOff>
    </xdr:from>
    <xdr:ext cx="76200" cy="219075"/>
    <xdr:sp fLocksText="0">
      <xdr:nvSpPr>
        <xdr:cNvPr id="87" name="Text Box 88"/>
        <xdr:cNvSpPr txBox="1">
          <a:spLocks noChangeArrowheads="1"/>
        </xdr:cNvSpPr>
      </xdr:nvSpPr>
      <xdr:spPr>
        <a:xfrm>
          <a:off x="2457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15</xdr:row>
      <xdr:rowOff>76200</xdr:rowOff>
    </xdr:from>
    <xdr:ext cx="76200" cy="219075"/>
    <xdr:sp fLocksText="0">
      <xdr:nvSpPr>
        <xdr:cNvPr id="88" name="Text Box 89"/>
        <xdr:cNvSpPr txBox="1">
          <a:spLocks noChangeArrowheads="1"/>
        </xdr:cNvSpPr>
      </xdr:nvSpPr>
      <xdr:spPr>
        <a:xfrm>
          <a:off x="3409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15</xdr:row>
      <xdr:rowOff>76200</xdr:rowOff>
    </xdr:from>
    <xdr:ext cx="76200" cy="219075"/>
    <xdr:sp fLocksText="0">
      <xdr:nvSpPr>
        <xdr:cNvPr id="89" name="Text Box 90"/>
        <xdr:cNvSpPr txBox="1">
          <a:spLocks noChangeArrowheads="1"/>
        </xdr:cNvSpPr>
      </xdr:nvSpPr>
      <xdr:spPr>
        <a:xfrm>
          <a:off x="3409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15</xdr:row>
      <xdr:rowOff>76200</xdr:rowOff>
    </xdr:from>
    <xdr:ext cx="76200" cy="219075"/>
    <xdr:sp fLocksText="0">
      <xdr:nvSpPr>
        <xdr:cNvPr id="90" name="Text Box 91"/>
        <xdr:cNvSpPr txBox="1">
          <a:spLocks noChangeArrowheads="1"/>
        </xdr:cNvSpPr>
      </xdr:nvSpPr>
      <xdr:spPr>
        <a:xfrm>
          <a:off x="3409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15</xdr:row>
      <xdr:rowOff>76200</xdr:rowOff>
    </xdr:from>
    <xdr:ext cx="76200" cy="219075"/>
    <xdr:sp fLocksText="0">
      <xdr:nvSpPr>
        <xdr:cNvPr id="91" name="Text Box 92"/>
        <xdr:cNvSpPr txBox="1">
          <a:spLocks noChangeArrowheads="1"/>
        </xdr:cNvSpPr>
      </xdr:nvSpPr>
      <xdr:spPr>
        <a:xfrm>
          <a:off x="3409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15</xdr:row>
      <xdr:rowOff>76200</xdr:rowOff>
    </xdr:from>
    <xdr:ext cx="76200" cy="219075"/>
    <xdr:sp fLocksText="0">
      <xdr:nvSpPr>
        <xdr:cNvPr id="92" name="Text Box 93"/>
        <xdr:cNvSpPr txBox="1">
          <a:spLocks noChangeArrowheads="1"/>
        </xdr:cNvSpPr>
      </xdr:nvSpPr>
      <xdr:spPr>
        <a:xfrm>
          <a:off x="4362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15</xdr:row>
      <xdr:rowOff>76200</xdr:rowOff>
    </xdr:from>
    <xdr:ext cx="76200" cy="219075"/>
    <xdr:sp fLocksText="0">
      <xdr:nvSpPr>
        <xdr:cNvPr id="93" name="Text Box 94"/>
        <xdr:cNvSpPr txBox="1">
          <a:spLocks noChangeArrowheads="1"/>
        </xdr:cNvSpPr>
      </xdr:nvSpPr>
      <xdr:spPr>
        <a:xfrm>
          <a:off x="4362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15</xdr:row>
      <xdr:rowOff>76200</xdr:rowOff>
    </xdr:from>
    <xdr:ext cx="76200" cy="219075"/>
    <xdr:sp fLocksText="0">
      <xdr:nvSpPr>
        <xdr:cNvPr id="94" name="Text Box 95"/>
        <xdr:cNvSpPr txBox="1">
          <a:spLocks noChangeArrowheads="1"/>
        </xdr:cNvSpPr>
      </xdr:nvSpPr>
      <xdr:spPr>
        <a:xfrm>
          <a:off x="4362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15</xdr:row>
      <xdr:rowOff>76200</xdr:rowOff>
    </xdr:from>
    <xdr:ext cx="76200" cy="219075"/>
    <xdr:sp fLocksText="0">
      <xdr:nvSpPr>
        <xdr:cNvPr id="95" name="Text Box 96"/>
        <xdr:cNvSpPr txBox="1">
          <a:spLocks noChangeArrowheads="1"/>
        </xdr:cNvSpPr>
      </xdr:nvSpPr>
      <xdr:spPr>
        <a:xfrm>
          <a:off x="4362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15</xdr:row>
      <xdr:rowOff>76200</xdr:rowOff>
    </xdr:from>
    <xdr:ext cx="76200" cy="219075"/>
    <xdr:sp fLocksText="0">
      <xdr:nvSpPr>
        <xdr:cNvPr id="96" name="Text Box 97"/>
        <xdr:cNvSpPr txBox="1">
          <a:spLocks noChangeArrowheads="1"/>
        </xdr:cNvSpPr>
      </xdr:nvSpPr>
      <xdr:spPr>
        <a:xfrm>
          <a:off x="5314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15</xdr:row>
      <xdr:rowOff>76200</xdr:rowOff>
    </xdr:from>
    <xdr:ext cx="76200" cy="219075"/>
    <xdr:sp fLocksText="0">
      <xdr:nvSpPr>
        <xdr:cNvPr id="97" name="Text Box 98"/>
        <xdr:cNvSpPr txBox="1">
          <a:spLocks noChangeArrowheads="1"/>
        </xdr:cNvSpPr>
      </xdr:nvSpPr>
      <xdr:spPr>
        <a:xfrm>
          <a:off x="5314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15</xdr:row>
      <xdr:rowOff>76200</xdr:rowOff>
    </xdr:from>
    <xdr:ext cx="76200" cy="219075"/>
    <xdr:sp fLocksText="0">
      <xdr:nvSpPr>
        <xdr:cNvPr id="98" name="Text Box 99"/>
        <xdr:cNvSpPr txBox="1">
          <a:spLocks noChangeArrowheads="1"/>
        </xdr:cNvSpPr>
      </xdr:nvSpPr>
      <xdr:spPr>
        <a:xfrm>
          <a:off x="5314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15</xdr:row>
      <xdr:rowOff>76200</xdr:rowOff>
    </xdr:from>
    <xdr:ext cx="76200" cy="219075"/>
    <xdr:sp fLocksText="0">
      <xdr:nvSpPr>
        <xdr:cNvPr id="99" name="Text Box 100"/>
        <xdr:cNvSpPr txBox="1">
          <a:spLocks noChangeArrowheads="1"/>
        </xdr:cNvSpPr>
      </xdr:nvSpPr>
      <xdr:spPr>
        <a:xfrm>
          <a:off x="5314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15</xdr:row>
      <xdr:rowOff>76200</xdr:rowOff>
    </xdr:from>
    <xdr:ext cx="76200" cy="219075"/>
    <xdr:sp fLocksText="0">
      <xdr:nvSpPr>
        <xdr:cNvPr id="100" name="Text Box 101"/>
        <xdr:cNvSpPr txBox="1">
          <a:spLocks noChangeArrowheads="1"/>
        </xdr:cNvSpPr>
      </xdr:nvSpPr>
      <xdr:spPr>
        <a:xfrm>
          <a:off x="6267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15</xdr:row>
      <xdr:rowOff>76200</xdr:rowOff>
    </xdr:from>
    <xdr:ext cx="76200" cy="219075"/>
    <xdr:sp fLocksText="0">
      <xdr:nvSpPr>
        <xdr:cNvPr id="101" name="Text Box 102"/>
        <xdr:cNvSpPr txBox="1">
          <a:spLocks noChangeArrowheads="1"/>
        </xdr:cNvSpPr>
      </xdr:nvSpPr>
      <xdr:spPr>
        <a:xfrm>
          <a:off x="6267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15</xdr:row>
      <xdr:rowOff>76200</xdr:rowOff>
    </xdr:from>
    <xdr:ext cx="76200" cy="219075"/>
    <xdr:sp fLocksText="0">
      <xdr:nvSpPr>
        <xdr:cNvPr id="102" name="Text Box 103"/>
        <xdr:cNvSpPr txBox="1">
          <a:spLocks noChangeArrowheads="1"/>
        </xdr:cNvSpPr>
      </xdr:nvSpPr>
      <xdr:spPr>
        <a:xfrm>
          <a:off x="6267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15</xdr:row>
      <xdr:rowOff>76200</xdr:rowOff>
    </xdr:from>
    <xdr:ext cx="76200" cy="219075"/>
    <xdr:sp fLocksText="0">
      <xdr:nvSpPr>
        <xdr:cNvPr id="103" name="Text Box 104"/>
        <xdr:cNvSpPr txBox="1">
          <a:spLocks noChangeArrowheads="1"/>
        </xdr:cNvSpPr>
      </xdr:nvSpPr>
      <xdr:spPr>
        <a:xfrm>
          <a:off x="6267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15</xdr:row>
      <xdr:rowOff>76200</xdr:rowOff>
    </xdr:from>
    <xdr:ext cx="76200" cy="219075"/>
    <xdr:sp fLocksText="0">
      <xdr:nvSpPr>
        <xdr:cNvPr id="104" name="Text Box 105"/>
        <xdr:cNvSpPr txBox="1">
          <a:spLocks noChangeArrowheads="1"/>
        </xdr:cNvSpPr>
      </xdr:nvSpPr>
      <xdr:spPr>
        <a:xfrm>
          <a:off x="552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15</xdr:row>
      <xdr:rowOff>76200</xdr:rowOff>
    </xdr:from>
    <xdr:ext cx="76200" cy="219075"/>
    <xdr:sp fLocksText="0">
      <xdr:nvSpPr>
        <xdr:cNvPr id="105" name="Text Box 106"/>
        <xdr:cNvSpPr txBox="1">
          <a:spLocks noChangeArrowheads="1"/>
        </xdr:cNvSpPr>
      </xdr:nvSpPr>
      <xdr:spPr>
        <a:xfrm>
          <a:off x="552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15</xdr:row>
      <xdr:rowOff>76200</xdr:rowOff>
    </xdr:from>
    <xdr:ext cx="76200" cy="219075"/>
    <xdr:sp fLocksText="0">
      <xdr:nvSpPr>
        <xdr:cNvPr id="106" name="Text Box 107"/>
        <xdr:cNvSpPr txBox="1">
          <a:spLocks noChangeArrowheads="1"/>
        </xdr:cNvSpPr>
      </xdr:nvSpPr>
      <xdr:spPr>
        <a:xfrm>
          <a:off x="552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15</xdr:row>
      <xdr:rowOff>76200</xdr:rowOff>
    </xdr:from>
    <xdr:ext cx="76200" cy="219075"/>
    <xdr:sp fLocksText="0">
      <xdr:nvSpPr>
        <xdr:cNvPr id="107" name="Text Box 108"/>
        <xdr:cNvSpPr txBox="1">
          <a:spLocks noChangeArrowheads="1"/>
        </xdr:cNvSpPr>
      </xdr:nvSpPr>
      <xdr:spPr>
        <a:xfrm>
          <a:off x="552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76200</xdr:rowOff>
    </xdr:from>
    <xdr:ext cx="76200" cy="219075"/>
    <xdr:sp fLocksText="0">
      <xdr:nvSpPr>
        <xdr:cNvPr id="108" name="Text Box 109"/>
        <xdr:cNvSpPr txBox="1">
          <a:spLocks noChangeArrowheads="1"/>
        </xdr:cNvSpPr>
      </xdr:nvSpPr>
      <xdr:spPr>
        <a:xfrm>
          <a:off x="1504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76200</xdr:rowOff>
    </xdr:from>
    <xdr:ext cx="76200" cy="219075"/>
    <xdr:sp fLocksText="0">
      <xdr:nvSpPr>
        <xdr:cNvPr id="109" name="Text Box 110"/>
        <xdr:cNvSpPr txBox="1">
          <a:spLocks noChangeArrowheads="1"/>
        </xdr:cNvSpPr>
      </xdr:nvSpPr>
      <xdr:spPr>
        <a:xfrm>
          <a:off x="1504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76200</xdr:rowOff>
    </xdr:from>
    <xdr:ext cx="76200" cy="219075"/>
    <xdr:sp fLocksText="0">
      <xdr:nvSpPr>
        <xdr:cNvPr id="110" name="Text Box 111"/>
        <xdr:cNvSpPr txBox="1">
          <a:spLocks noChangeArrowheads="1"/>
        </xdr:cNvSpPr>
      </xdr:nvSpPr>
      <xdr:spPr>
        <a:xfrm>
          <a:off x="1504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76200</xdr:rowOff>
    </xdr:from>
    <xdr:ext cx="76200" cy="219075"/>
    <xdr:sp fLocksText="0">
      <xdr:nvSpPr>
        <xdr:cNvPr id="111" name="Text Box 112"/>
        <xdr:cNvSpPr txBox="1">
          <a:spLocks noChangeArrowheads="1"/>
        </xdr:cNvSpPr>
      </xdr:nvSpPr>
      <xdr:spPr>
        <a:xfrm>
          <a:off x="1504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18</xdr:row>
      <xdr:rowOff>76200</xdr:rowOff>
    </xdr:from>
    <xdr:ext cx="76200" cy="219075"/>
    <xdr:sp fLocksText="0">
      <xdr:nvSpPr>
        <xdr:cNvPr id="112" name="Text Box 113"/>
        <xdr:cNvSpPr txBox="1">
          <a:spLocks noChangeArrowheads="1"/>
        </xdr:cNvSpPr>
      </xdr:nvSpPr>
      <xdr:spPr>
        <a:xfrm>
          <a:off x="2457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18</xdr:row>
      <xdr:rowOff>76200</xdr:rowOff>
    </xdr:from>
    <xdr:ext cx="76200" cy="219075"/>
    <xdr:sp fLocksText="0">
      <xdr:nvSpPr>
        <xdr:cNvPr id="113" name="Text Box 114"/>
        <xdr:cNvSpPr txBox="1">
          <a:spLocks noChangeArrowheads="1"/>
        </xdr:cNvSpPr>
      </xdr:nvSpPr>
      <xdr:spPr>
        <a:xfrm>
          <a:off x="2457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18</xdr:row>
      <xdr:rowOff>76200</xdr:rowOff>
    </xdr:from>
    <xdr:ext cx="76200" cy="219075"/>
    <xdr:sp fLocksText="0">
      <xdr:nvSpPr>
        <xdr:cNvPr id="114" name="Text Box 115"/>
        <xdr:cNvSpPr txBox="1">
          <a:spLocks noChangeArrowheads="1"/>
        </xdr:cNvSpPr>
      </xdr:nvSpPr>
      <xdr:spPr>
        <a:xfrm>
          <a:off x="2457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18</xdr:row>
      <xdr:rowOff>76200</xdr:rowOff>
    </xdr:from>
    <xdr:ext cx="76200" cy="219075"/>
    <xdr:sp fLocksText="0">
      <xdr:nvSpPr>
        <xdr:cNvPr id="115" name="Text Box 116"/>
        <xdr:cNvSpPr txBox="1">
          <a:spLocks noChangeArrowheads="1"/>
        </xdr:cNvSpPr>
      </xdr:nvSpPr>
      <xdr:spPr>
        <a:xfrm>
          <a:off x="2457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18</xdr:row>
      <xdr:rowOff>76200</xdr:rowOff>
    </xdr:from>
    <xdr:ext cx="76200" cy="219075"/>
    <xdr:sp fLocksText="0">
      <xdr:nvSpPr>
        <xdr:cNvPr id="116" name="Text Box 117"/>
        <xdr:cNvSpPr txBox="1">
          <a:spLocks noChangeArrowheads="1"/>
        </xdr:cNvSpPr>
      </xdr:nvSpPr>
      <xdr:spPr>
        <a:xfrm>
          <a:off x="3409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18</xdr:row>
      <xdr:rowOff>76200</xdr:rowOff>
    </xdr:from>
    <xdr:ext cx="76200" cy="219075"/>
    <xdr:sp fLocksText="0">
      <xdr:nvSpPr>
        <xdr:cNvPr id="117" name="Text Box 118"/>
        <xdr:cNvSpPr txBox="1">
          <a:spLocks noChangeArrowheads="1"/>
        </xdr:cNvSpPr>
      </xdr:nvSpPr>
      <xdr:spPr>
        <a:xfrm>
          <a:off x="3409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18</xdr:row>
      <xdr:rowOff>76200</xdr:rowOff>
    </xdr:from>
    <xdr:ext cx="76200" cy="219075"/>
    <xdr:sp fLocksText="0">
      <xdr:nvSpPr>
        <xdr:cNvPr id="118" name="Text Box 119"/>
        <xdr:cNvSpPr txBox="1">
          <a:spLocks noChangeArrowheads="1"/>
        </xdr:cNvSpPr>
      </xdr:nvSpPr>
      <xdr:spPr>
        <a:xfrm>
          <a:off x="3409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18</xdr:row>
      <xdr:rowOff>76200</xdr:rowOff>
    </xdr:from>
    <xdr:ext cx="76200" cy="219075"/>
    <xdr:sp fLocksText="0">
      <xdr:nvSpPr>
        <xdr:cNvPr id="119" name="Text Box 120"/>
        <xdr:cNvSpPr txBox="1">
          <a:spLocks noChangeArrowheads="1"/>
        </xdr:cNvSpPr>
      </xdr:nvSpPr>
      <xdr:spPr>
        <a:xfrm>
          <a:off x="3409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18</xdr:row>
      <xdr:rowOff>76200</xdr:rowOff>
    </xdr:from>
    <xdr:ext cx="76200" cy="219075"/>
    <xdr:sp fLocksText="0">
      <xdr:nvSpPr>
        <xdr:cNvPr id="120" name="Text Box 121"/>
        <xdr:cNvSpPr txBox="1">
          <a:spLocks noChangeArrowheads="1"/>
        </xdr:cNvSpPr>
      </xdr:nvSpPr>
      <xdr:spPr>
        <a:xfrm>
          <a:off x="4362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18</xdr:row>
      <xdr:rowOff>76200</xdr:rowOff>
    </xdr:from>
    <xdr:ext cx="76200" cy="219075"/>
    <xdr:sp fLocksText="0">
      <xdr:nvSpPr>
        <xdr:cNvPr id="121" name="Text Box 122"/>
        <xdr:cNvSpPr txBox="1">
          <a:spLocks noChangeArrowheads="1"/>
        </xdr:cNvSpPr>
      </xdr:nvSpPr>
      <xdr:spPr>
        <a:xfrm>
          <a:off x="4362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18</xdr:row>
      <xdr:rowOff>76200</xdr:rowOff>
    </xdr:from>
    <xdr:ext cx="76200" cy="219075"/>
    <xdr:sp fLocksText="0">
      <xdr:nvSpPr>
        <xdr:cNvPr id="122" name="Text Box 123"/>
        <xdr:cNvSpPr txBox="1">
          <a:spLocks noChangeArrowheads="1"/>
        </xdr:cNvSpPr>
      </xdr:nvSpPr>
      <xdr:spPr>
        <a:xfrm>
          <a:off x="4362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18</xdr:row>
      <xdr:rowOff>76200</xdr:rowOff>
    </xdr:from>
    <xdr:ext cx="76200" cy="219075"/>
    <xdr:sp fLocksText="0">
      <xdr:nvSpPr>
        <xdr:cNvPr id="123" name="Text Box 124"/>
        <xdr:cNvSpPr txBox="1">
          <a:spLocks noChangeArrowheads="1"/>
        </xdr:cNvSpPr>
      </xdr:nvSpPr>
      <xdr:spPr>
        <a:xfrm>
          <a:off x="4362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18</xdr:row>
      <xdr:rowOff>76200</xdr:rowOff>
    </xdr:from>
    <xdr:ext cx="76200" cy="219075"/>
    <xdr:sp fLocksText="0">
      <xdr:nvSpPr>
        <xdr:cNvPr id="124" name="Text Box 125"/>
        <xdr:cNvSpPr txBox="1">
          <a:spLocks noChangeArrowheads="1"/>
        </xdr:cNvSpPr>
      </xdr:nvSpPr>
      <xdr:spPr>
        <a:xfrm>
          <a:off x="5314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18</xdr:row>
      <xdr:rowOff>76200</xdr:rowOff>
    </xdr:from>
    <xdr:ext cx="76200" cy="219075"/>
    <xdr:sp fLocksText="0">
      <xdr:nvSpPr>
        <xdr:cNvPr id="125" name="Text Box 126"/>
        <xdr:cNvSpPr txBox="1">
          <a:spLocks noChangeArrowheads="1"/>
        </xdr:cNvSpPr>
      </xdr:nvSpPr>
      <xdr:spPr>
        <a:xfrm>
          <a:off x="5314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18</xdr:row>
      <xdr:rowOff>76200</xdr:rowOff>
    </xdr:from>
    <xdr:ext cx="76200" cy="219075"/>
    <xdr:sp fLocksText="0">
      <xdr:nvSpPr>
        <xdr:cNvPr id="126" name="Text Box 127"/>
        <xdr:cNvSpPr txBox="1">
          <a:spLocks noChangeArrowheads="1"/>
        </xdr:cNvSpPr>
      </xdr:nvSpPr>
      <xdr:spPr>
        <a:xfrm>
          <a:off x="5314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18</xdr:row>
      <xdr:rowOff>76200</xdr:rowOff>
    </xdr:from>
    <xdr:ext cx="76200" cy="219075"/>
    <xdr:sp fLocksText="0">
      <xdr:nvSpPr>
        <xdr:cNvPr id="127" name="Text Box 128"/>
        <xdr:cNvSpPr txBox="1">
          <a:spLocks noChangeArrowheads="1"/>
        </xdr:cNvSpPr>
      </xdr:nvSpPr>
      <xdr:spPr>
        <a:xfrm>
          <a:off x="5314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18</xdr:row>
      <xdr:rowOff>76200</xdr:rowOff>
    </xdr:from>
    <xdr:ext cx="76200" cy="219075"/>
    <xdr:sp fLocksText="0">
      <xdr:nvSpPr>
        <xdr:cNvPr id="128" name="Text Box 129"/>
        <xdr:cNvSpPr txBox="1">
          <a:spLocks noChangeArrowheads="1"/>
        </xdr:cNvSpPr>
      </xdr:nvSpPr>
      <xdr:spPr>
        <a:xfrm>
          <a:off x="6267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18</xdr:row>
      <xdr:rowOff>76200</xdr:rowOff>
    </xdr:from>
    <xdr:ext cx="76200" cy="219075"/>
    <xdr:sp fLocksText="0">
      <xdr:nvSpPr>
        <xdr:cNvPr id="129" name="Text Box 130"/>
        <xdr:cNvSpPr txBox="1">
          <a:spLocks noChangeArrowheads="1"/>
        </xdr:cNvSpPr>
      </xdr:nvSpPr>
      <xdr:spPr>
        <a:xfrm>
          <a:off x="6267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18</xdr:row>
      <xdr:rowOff>76200</xdr:rowOff>
    </xdr:from>
    <xdr:ext cx="76200" cy="219075"/>
    <xdr:sp fLocksText="0">
      <xdr:nvSpPr>
        <xdr:cNvPr id="130" name="Text Box 131"/>
        <xdr:cNvSpPr txBox="1">
          <a:spLocks noChangeArrowheads="1"/>
        </xdr:cNvSpPr>
      </xdr:nvSpPr>
      <xdr:spPr>
        <a:xfrm>
          <a:off x="6267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18</xdr:row>
      <xdr:rowOff>76200</xdr:rowOff>
    </xdr:from>
    <xdr:ext cx="76200" cy="219075"/>
    <xdr:sp fLocksText="0">
      <xdr:nvSpPr>
        <xdr:cNvPr id="131" name="Text Box 132"/>
        <xdr:cNvSpPr txBox="1">
          <a:spLocks noChangeArrowheads="1"/>
        </xdr:cNvSpPr>
      </xdr:nvSpPr>
      <xdr:spPr>
        <a:xfrm>
          <a:off x="6267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18</xdr:row>
      <xdr:rowOff>76200</xdr:rowOff>
    </xdr:from>
    <xdr:ext cx="76200" cy="219075"/>
    <xdr:sp fLocksText="0">
      <xdr:nvSpPr>
        <xdr:cNvPr id="132" name="Text Box 133"/>
        <xdr:cNvSpPr txBox="1">
          <a:spLocks noChangeArrowheads="1"/>
        </xdr:cNvSpPr>
      </xdr:nvSpPr>
      <xdr:spPr>
        <a:xfrm>
          <a:off x="552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18</xdr:row>
      <xdr:rowOff>76200</xdr:rowOff>
    </xdr:from>
    <xdr:ext cx="76200" cy="219075"/>
    <xdr:sp fLocksText="0">
      <xdr:nvSpPr>
        <xdr:cNvPr id="133" name="Text Box 134"/>
        <xdr:cNvSpPr txBox="1">
          <a:spLocks noChangeArrowheads="1"/>
        </xdr:cNvSpPr>
      </xdr:nvSpPr>
      <xdr:spPr>
        <a:xfrm>
          <a:off x="552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18</xdr:row>
      <xdr:rowOff>76200</xdr:rowOff>
    </xdr:from>
    <xdr:ext cx="76200" cy="219075"/>
    <xdr:sp fLocksText="0">
      <xdr:nvSpPr>
        <xdr:cNvPr id="134" name="Text Box 135"/>
        <xdr:cNvSpPr txBox="1">
          <a:spLocks noChangeArrowheads="1"/>
        </xdr:cNvSpPr>
      </xdr:nvSpPr>
      <xdr:spPr>
        <a:xfrm>
          <a:off x="552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18</xdr:row>
      <xdr:rowOff>76200</xdr:rowOff>
    </xdr:from>
    <xdr:ext cx="76200" cy="219075"/>
    <xdr:sp fLocksText="0">
      <xdr:nvSpPr>
        <xdr:cNvPr id="135" name="Text Box 136"/>
        <xdr:cNvSpPr txBox="1">
          <a:spLocks noChangeArrowheads="1"/>
        </xdr:cNvSpPr>
      </xdr:nvSpPr>
      <xdr:spPr>
        <a:xfrm>
          <a:off x="552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21</xdr:row>
      <xdr:rowOff>76200</xdr:rowOff>
    </xdr:from>
    <xdr:ext cx="76200" cy="219075"/>
    <xdr:sp fLocksText="0">
      <xdr:nvSpPr>
        <xdr:cNvPr id="136" name="Text Box 137"/>
        <xdr:cNvSpPr txBox="1">
          <a:spLocks noChangeArrowheads="1"/>
        </xdr:cNvSpPr>
      </xdr:nvSpPr>
      <xdr:spPr>
        <a:xfrm>
          <a:off x="1504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21</xdr:row>
      <xdr:rowOff>76200</xdr:rowOff>
    </xdr:from>
    <xdr:ext cx="76200" cy="219075"/>
    <xdr:sp fLocksText="0">
      <xdr:nvSpPr>
        <xdr:cNvPr id="137" name="Text Box 138"/>
        <xdr:cNvSpPr txBox="1">
          <a:spLocks noChangeArrowheads="1"/>
        </xdr:cNvSpPr>
      </xdr:nvSpPr>
      <xdr:spPr>
        <a:xfrm>
          <a:off x="1504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21</xdr:row>
      <xdr:rowOff>76200</xdr:rowOff>
    </xdr:from>
    <xdr:ext cx="76200" cy="219075"/>
    <xdr:sp fLocksText="0">
      <xdr:nvSpPr>
        <xdr:cNvPr id="138" name="Text Box 139"/>
        <xdr:cNvSpPr txBox="1">
          <a:spLocks noChangeArrowheads="1"/>
        </xdr:cNvSpPr>
      </xdr:nvSpPr>
      <xdr:spPr>
        <a:xfrm>
          <a:off x="1504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21</xdr:row>
      <xdr:rowOff>76200</xdr:rowOff>
    </xdr:from>
    <xdr:ext cx="76200" cy="219075"/>
    <xdr:sp fLocksText="0">
      <xdr:nvSpPr>
        <xdr:cNvPr id="139" name="Text Box 140"/>
        <xdr:cNvSpPr txBox="1">
          <a:spLocks noChangeArrowheads="1"/>
        </xdr:cNvSpPr>
      </xdr:nvSpPr>
      <xdr:spPr>
        <a:xfrm>
          <a:off x="1504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21</xdr:row>
      <xdr:rowOff>76200</xdr:rowOff>
    </xdr:from>
    <xdr:ext cx="76200" cy="219075"/>
    <xdr:sp fLocksText="0">
      <xdr:nvSpPr>
        <xdr:cNvPr id="140" name="Text Box 141"/>
        <xdr:cNvSpPr txBox="1">
          <a:spLocks noChangeArrowheads="1"/>
        </xdr:cNvSpPr>
      </xdr:nvSpPr>
      <xdr:spPr>
        <a:xfrm>
          <a:off x="2457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21</xdr:row>
      <xdr:rowOff>76200</xdr:rowOff>
    </xdr:from>
    <xdr:ext cx="76200" cy="219075"/>
    <xdr:sp fLocksText="0">
      <xdr:nvSpPr>
        <xdr:cNvPr id="141" name="Text Box 142"/>
        <xdr:cNvSpPr txBox="1">
          <a:spLocks noChangeArrowheads="1"/>
        </xdr:cNvSpPr>
      </xdr:nvSpPr>
      <xdr:spPr>
        <a:xfrm>
          <a:off x="2457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21</xdr:row>
      <xdr:rowOff>76200</xdr:rowOff>
    </xdr:from>
    <xdr:ext cx="76200" cy="219075"/>
    <xdr:sp fLocksText="0">
      <xdr:nvSpPr>
        <xdr:cNvPr id="142" name="Text Box 143"/>
        <xdr:cNvSpPr txBox="1">
          <a:spLocks noChangeArrowheads="1"/>
        </xdr:cNvSpPr>
      </xdr:nvSpPr>
      <xdr:spPr>
        <a:xfrm>
          <a:off x="2457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21</xdr:row>
      <xdr:rowOff>76200</xdr:rowOff>
    </xdr:from>
    <xdr:ext cx="76200" cy="219075"/>
    <xdr:sp fLocksText="0">
      <xdr:nvSpPr>
        <xdr:cNvPr id="143" name="Text Box 144"/>
        <xdr:cNvSpPr txBox="1">
          <a:spLocks noChangeArrowheads="1"/>
        </xdr:cNvSpPr>
      </xdr:nvSpPr>
      <xdr:spPr>
        <a:xfrm>
          <a:off x="2457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21</xdr:row>
      <xdr:rowOff>76200</xdr:rowOff>
    </xdr:from>
    <xdr:ext cx="76200" cy="219075"/>
    <xdr:sp fLocksText="0">
      <xdr:nvSpPr>
        <xdr:cNvPr id="144" name="Text Box 145"/>
        <xdr:cNvSpPr txBox="1">
          <a:spLocks noChangeArrowheads="1"/>
        </xdr:cNvSpPr>
      </xdr:nvSpPr>
      <xdr:spPr>
        <a:xfrm>
          <a:off x="3409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21</xdr:row>
      <xdr:rowOff>76200</xdr:rowOff>
    </xdr:from>
    <xdr:ext cx="76200" cy="219075"/>
    <xdr:sp fLocksText="0">
      <xdr:nvSpPr>
        <xdr:cNvPr id="145" name="Text Box 146"/>
        <xdr:cNvSpPr txBox="1">
          <a:spLocks noChangeArrowheads="1"/>
        </xdr:cNvSpPr>
      </xdr:nvSpPr>
      <xdr:spPr>
        <a:xfrm>
          <a:off x="3409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21</xdr:row>
      <xdr:rowOff>76200</xdr:rowOff>
    </xdr:from>
    <xdr:ext cx="76200" cy="219075"/>
    <xdr:sp fLocksText="0">
      <xdr:nvSpPr>
        <xdr:cNvPr id="146" name="Text Box 147"/>
        <xdr:cNvSpPr txBox="1">
          <a:spLocks noChangeArrowheads="1"/>
        </xdr:cNvSpPr>
      </xdr:nvSpPr>
      <xdr:spPr>
        <a:xfrm>
          <a:off x="3409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21</xdr:row>
      <xdr:rowOff>76200</xdr:rowOff>
    </xdr:from>
    <xdr:ext cx="76200" cy="219075"/>
    <xdr:sp fLocksText="0">
      <xdr:nvSpPr>
        <xdr:cNvPr id="147" name="Text Box 148"/>
        <xdr:cNvSpPr txBox="1">
          <a:spLocks noChangeArrowheads="1"/>
        </xdr:cNvSpPr>
      </xdr:nvSpPr>
      <xdr:spPr>
        <a:xfrm>
          <a:off x="3409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21</xdr:row>
      <xdr:rowOff>76200</xdr:rowOff>
    </xdr:from>
    <xdr:ext cx="76200" cy="219075"/>
    <xdr:sp fLocksText="0">
      <xdr:nvSpPr>
        <xdr:cNvPr id="148" name="Text Box 149"/>
        <xdr:cNvSpPr txBox="1">
          <a:spLocks noChangeArrowheads="1"/>
        </xdr:cNvSpPr>
      </xdr:nvSpPr>
      <xdr:spPr>
        <a:xfrm>
          <a:off x="4362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21</xdr:row>
      <xdr:rowOff>76200</xdr:rowOff>
    </xdr:from>
    <xdr:ext cx="76200" cy="219075"/>
    <xdr:sp fLocksText="0">
      <xdr:nvSpPr>
        <xdr:cNvPr id="149" name="Text Box 150"/>
        <xdr:cNvSpPr txBox="1">
          <a:spLocks noChangeArrowheads="1"/>
        </xdr:cNvSpPr>
      </xdr:nvSpPr>
      <xdr:spPr>
        <a:xfrm>
          <a:off x="4362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21</xdr:row>
      <xdr:rowOff>76200</xdr:rowOff>
    </xdr:from>
    <xdr:ext cx="76200" cy="219075"/>
    <xdr:sp fLocksText="0">
      <xdr:nvSpPr>
        <xdr:cNvPr id="150" name="Text Box 151"/>
        <xdr:cNvSpPr txBox="1">
          <a:spLocks noChangeArrowheads="1"/>
        </xdr:cNvSpPr>
      </xdr:nvSpPr>
      <xdr:spPr>
        <a:xfrm>
          <a:off x="4362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21</xdr:row>
      <xdr:rowOff>76200</xdr:rowOff>
    </xdr:from>
    <xdr:ext cx="76200" cy="219075"/>
    <xdr:sp fLocksText="0">
      <xdr:nvSpPr>
        <xdr:cNvPr id="151" name="Text Box 152"/>
        <xdr:cNvSpPr txBox="1">
          <a:spLocks noChangeArrowheads="1"/>
        </xdr:cNvSpPr>
      </xdr:nvSpPr>
      <xdr:spPr>
        <a:xfrm>
          <a:off x="4362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21</xdr:row>
      <xdr:rowOff>76200</xdr:rowOff>
    </xdr:from>
    <xdr:ext cx="76200" cy="219075"/>
    <xdr:sp fLocksText="0">
      <xdr:nvSpPr>
        <xdr:cNvPr id="152" name="Text Box 153"/>
        <xdr:cNvSpPr txBox="1">
          <a:spLocks noChangeArrowheads="1"/>
        </xdr:cNvSpPr>
      </xdr:nvSpPr>
      <xdr:spPr>
        <a:xfrm>
          <a:off x="5314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21</xdr:row>
      <xdr:rowOff>76200</xdr:rowOff>
    </xdr:from>
    <xdr:ext cx="76200" cy="219075"/>
    <xdr:sp fLocksText="0">
      <xdr:nvSpPr>
        <xdr:cNvPr id="153" name="Text Box 154"/>
        <xdr:cNvSpPr txBox="1">
          <a:spLocks noChangeArrowheads="1"/>
        </xdr:cNvSpPr>
      </xdr:nvSpPr>
      <xdr:spPr>
        <a:xfrm>
          <a:off x="5314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21</xdr:row>
      <xdr:rowOff>76200</xdr:rowOff>
    </xdr:from>
    <xdr:ext cx="76200" cy="219075"/>
    <xdr:sp fLocksText="0">
      <xdr:nvSpPr>
        <xdr:cNvPr id="154" name="Text Box 155"/>
        <xdr:cNvSpPr txBox="1">
          <a:spLocks noChangeArrowheads="1"/>
        </xdr:cNvSpPr>
      </xdr:nvSpPr>
      <xdr:spPr>
        <a:xfrm>
          <a:off x="5314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21</xdr:row>
      <xdr:rowOff>76200</xdr:rowOff>
    </xdr:from>
    <xdr:ext cx="76200" cy="219075"/>
    <xdr:sp fLocksText="0">
      <xdr:nvSpPr>
        <xdr:cNvPr id="155" name="Text Box 156"/>
        <xdr:cNvSpPr txBox="1">
          <a:spLocks noChangeArrowheads="1"/>
        </xdr:cNvSpPr>
      </xdr:nvSpPr>
      <xdr:spPr>
        <a:xfrm>
          <a:off x="5314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21</xdr:row>
      <xdr:rowOff>76200</xdr:rowOff>
    </xdr:from>
    <xdr:ext cx="76200" cy="219075"/>
    <xdr:sp fLocksText="0">
      <xdr:nvSpPr>
        <xdr:cNvPr id="156" name="Text Box 157"/>
        <xdr:cNvSpPr txBox="1">
          <a:spLocks noChangeArrowheads="1"/>
        </xdr:cNvSpPr>
      </xdr:nvSpPr>
      <xdr:spPr>
        <a:xfrm>
          <a:off x="6267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21</xdr:row>
      <xdr:rowOff>76200</xdr:rowOff>
    </xdr:from>
    <xdr:ext cx="76200" cy="219075"/>
    <xdr:sp fLocksText="0">
      <xdr:nvSpPr>
        <xdr:cNvPr id="157" name="Text Box 158"/>
        <xdr:cNvSpPr txBox="1">
          <a:spLocks noChangeArrowheads="1"/>
        </xdr:cNvSpPr>
      </xdr:nvSpPr>
      <xdr:spPr>
        <a:xfrm>
          <a:off x="6267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21</xdr:row>
      <xdr:rowOff>76200</xdr:rowOff>
    </xdr:from>
    <xdr:ext cx="76200" cy="219075"/>
    <xdr:sp fLocksText="0">
      <xdr:nvSpPr>
        <xdr:cNvPr id="158" name="Text Box 159"/>
        <xdr:cNvSpPr txBox="1">
          <a:spLocks noChangeArrowheads="1"/>
        </xdr:cNvSpPr>
      </xdr:nvSpPr>
      <xdr:spPr>
        <a:xfrm>
          <a:off x="6267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21</xdr:row>
      <xdr:rowOff>76200</xdr:rowOff>
    </xdr:from>
    <xdr:ext cx="76200" cy="219075"/>
    <xdr:sp fLocksText="0">
      <xdr:nvSpPr>
        <xdr:cNvPr id="159" name="Text Box 160"/>
        <xdr:cNvSpPr txBox="1">
          <a:spLocks noChangeArrowheads="1"/>
        </xdr:cNvSpPr>
      </xdr:nvSpPr>
      <xdr:spPr>
        <a:xfrm>
          <a:off x="6267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21</xdr:row>
      <xdr:rowOff>76200</xdr:rowOff>
    </xdr:from>
    <xdr:ext cx="76200" cy="219075"/>
    <xdr:sp fLocksText="0">
      <xdr:nvSpPr>
        <xdr:cNvPr id="160" name="Text Box 161"/>
        <xdr:cNvSpPr txBox="1">
          <a:spLocks noChangeArrowheads="1"/>
        </xdr:cNvSpPr>
      </xdr:nvSpPr>
      <xdr:spPr>
        <a:xfrm>
          <a:off x="552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21</xdr:row>
      <xdr:rowOff>76200</xdr:rowOff>
    </xdr:from>
    <xdr:ext cx="76200" cy="219075"/>
    <xdr:sp fLocksText="0">
      <xdr:nvSpPr>
        <xdr:cNvPr id="161" name="Text Box 162"/>
        <xdr:cNvSpPr txBox="1">
          <a:spLocks noChangeArrowheads="1"/>
        </xdr:cNvSpPr>
      </xdr:nvSpPr>
      <xdr:spPr>
        <a:xfrm>
          <a:off x="552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21</xdr:row>
      <xdr:rowOff>76200</xdr:rowOff>
    </xdr:from>
    <xdr:ext cx="76200" cy="219075"/>
    <xdr:sp fLocksText="0">
      <xdr:nvSpPr>
        <xdr:cNvPr id="162" name="Text Box 163"/>
        <xdr:cNvSpPr txBox="1">
          <a:spLocks noChangeArrowheads="1"/>
        </xdr:cNvSpPr>
      </xdr:nvSpPr>
      <xdr:spPr>
        <a:xfrm>
          <a:off x="552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21</xdr:row>
      <xdr:rowOff>76200</xdr:rowOff>
    </xdr:from>
    <xdr:ext cx="76200" cy="219075"/>
    <xdr:sp fLocksText="0">
      <xdr:nvSpPr>
        <xdr:cNvPr id="163" name="Text Box 164"/>
        <xdr:cNvSpPr txBox="1">
          <a:spLocks noChangeArrowheads="1"/>
        </xdr:cNvSpPr>
      </xdr:nvSpPr>
      <xdr:spPr>
        <a:xfrm>
          <a:off x="552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24</xdr:row>
      <xdr:rowOff>76200</xdr:rowOff>
    </xdr:from>
    <xdr:ext cx="76200" cy="219075"/>
    <xdr:sp fLocksText="0">
      <xdr:nvSpPr>
        <xdr:cNvPr id="164" name="Text Box 165"/>
        <xdr:cNvSpPr txBox="1">
          <a:spLocks noChangeArrowheads="1"/>
        </xdr:cNvSpPr>
      </xdr:nvSpPr>
      <xdr:spPr>
        <a:xfrm>
          <a:off x="552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24</xdr:row>
      <xdr:rowOff>76200</xdr:rowOff>
    </xdr:from>
    <xdr:ext cx="76200" cy="219075"/>
    <xdr:sp fLocksText="0">
      <xdr:nvSpPr>
        <xdr:cNvPr id="165" name="Text Box 166"/>
        <xdr:cNvSpPr txBox="1">
          <a:spLocks noChangeArrowheads="1"/>
        </xdr:cNvSpPr>
      </xdr:nvSpPr>
      <xdr:spPr>
        <a:xfrm>
          <a:off x="552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24</xdr:row>
      <xdr:rowOff>76200</xdr:rowOff>
    </xdr:from>
    <xdr:ext cx="76200" cy="219075"/>
    <xdr:sp fLocksText="0">
      <xdr:nvSpPr>
        <xdr:cNvPr id="166" name="Text Box 167"/>
        <xdr:cNvSpPr txBox="1">
          <a:spLocks noChangeArrowheads="1"/>
        </xdr:cNvSpPr>
      </xdr:nvSpPr>
      <xdr:spPr>
        <a:xfrm>
          <a:off x="552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24</xdr:row>
      <xdr:rowOff>76200</xdr:rowOff>
    </xdr:from>
    <xdr:ext cx="76200" cy="219075"/>
    <xdr:sp fLocksText="0">
      <xdr:nvSpPr>
        <xdr:cNvPr id="167" name="Text Box 168"/>
        <xdr:cNvSpPr txBox="1">
          <a:spLocks noChangeArrowheads="1"/>
        </xdr:cNvSpPr>
      </xdr:nvSpPr>
      <xdr:spPr>
        <a:xfrm>
          <a:off x="552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24</xdr:row>
      <xdr:rowOff>76200</xdr:rowOff>
    </xdr:from>
    <xdr:ext cx="76200" cy="219075"/>
    <xdr:sp fLocksText="0">
      <xdr:nvSpPr>
        <xdr:cNvPr id="168" name="Text Box 169"/>
        <xdr:cNvSpPr txBox="1">
          <a:spLocks noChangeArrowheads="1"/>
        </xdr:cNvSpPr>
      </xdr:nvSpPr>
      <xdr:spPr>
        <a:xfrm>
          <a:off x="552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24</xdr:row>
      <xdr:rowOff>76200</xdr:rowOff>
    </xdr:from>
    <xdr:ext cx="76200" cy="219075"/>
    <xdr:sp fLocksText="0">
      <xdr:nvSpPr>
        <xdr:cNvPr id="169" name="Text Box 170"/>
        <xdr:cNvSpPr txBox="1">
          <a:spLocks noChangeArrowheads="1"/>
        </xdr:cNvSpPr>
      </xdr:nvSpPr>
      <xdr:spPr>
        <a:xfrm>
          <a:off x="552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24</xdr:row>
      <xdr:rowOff>76200</xdr:rowOff>
    </xdr:from>
    <xdr:ext cx="76200" cy="219075"/>
    <xdr:sp fLocksText="0">
      <xdr:nvSpPr>
        <xdr:cNvPr id="170" name="Text Box 171"/>
        <xdr:cNvSpPr txBox="1">
          <a:spLocks noChangeArrowheads="1"/>
        </xdr:cNvSpPr>
      </xdr:nvSpPr>
      <xdr:spPr>
        <a:xfrm>
          <a:off x="552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24</xdr:row>
      <xdr:rowOff>76200</xdr:rowOff>
    </xdr:from>
    <xdr:ext cx="76200" cy="219075"/>
    <xdr:sp fLocksText="0">
      <xdr:nvSpPr>
        <xdr:cNvPr id="171" name="Text Box 172"/>
        <xdr:cNvSpPr txBox="1">
          <a:spLocks noChangeArrowheads="1"/>
        </xdr:cNvSpPr>
      </xdr:nvSpPr>
      <xdr:spPr>
        <a:xfrm>
          <a:off x="552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24</xdr:row>
      <xdr:rowOff>76200</xdr:rowOff>
    </xdr:from>
    <xdr:ext cx="76200" cy="219075"/>
    <xdr:sp fLocksText="0">
      <xdr:nvSpPr>
        <xdr:cNvPr id="172" name="Text Box 173"/>
        <xdr:cNvSpPr txBox="1">
          <a:spLocks noChangeArrowheads="1"/>
        </xdr:cNvSpPr>
      </xdr:nvSpPr>
      <xdr:spPr>
        <a:xfrm>
          <a:off x="6267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24</xdr:row>
      <xdr:rowOff>76200</xdr:rowOff>
    </xdr:from>
    <xdr:ext cx="76200" cy="219075"/>
    <xdr:sp fLocksText="0">
      <xdr:nvSpPr>
        <xdr:cNvPr id="173" name="Text Box 174"/>
        <xdr:cNvSpPr txBox="1">
          <a:spLocks noChangeArrowheads="1"/>
        </xdr:cNvSpPr>
      </xdr:nvSpPr>
      <xdr:spPr>
        <a:xfrm>
          <a:off x="6267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24</xdr:row>
      <xdr:rowOff>76200</xdr:rowOff>
    </xdr:from>
    <xdr:ext cx="76200" cy="219075"/>
    <xdr:sp fLocksText="0">
      <xdr:nvSpPr>
        <xdr:cNvPr id="174" name="Text Box 175"/>
        <xdr:cNvSpPr txBox="1">
          <a:spLocks noChangeArrowheads="1"/>
        </xdr:cNvSpPr>
      </xdr:nvSpPr>
      <xdr:spPr>
        <a:xfrm>
          <a:off x="6267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24</xdr:row>
      <xdr:rowOff>76200</xdr:rowOff>
    </xdr:from>
    <xdr:ext cx="76200" cy="219075"/>
    <xdr:sp fLocksText="0">
      <xdr:nvSpPr>
        <xdr:cNvPr id="175" name="Text Box 176"/>
        <xdr:cNvSpPr txBox="1">
          <a:spLocks noChangeArrowheads="1"/>
        </xdr:cNvSpPr>
      </xdr:nvSpPr>
      <xdr:spPr>
        <a:xfrm>
          <a:off x="6267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24</xdr:row>
      <xdr:rowOff>76200</xdr:rowOff>
    </xdr:from>
    <xdr:ext cx="76200" cy="219075"/>
    <xdr:sp fLocksText="0">
      <xdr:nvSpPr>
        <xdr:cNvPr id="176" name="Text Box 177"/>
        <xdr:cNvSpPr txBox="1">
          <a:spLocks noChangeArrowheads="1"/>
        </xdr:cNvSpPr>
      </xdr:nvSpPr>
      <xdr:spPr>
        <a:xfrm>
          <a:off x="6267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24</xdr:row>
      <xdr:rowOff>76200</xdr:rowOff>
    </xdr:from>
    <xdr:ext cx="76200" cy="219075"/>
    <xdr:sp fLocksText="0">
      <xdr:nvSpPr>
        <xdr:cNvPr id="177" name="Text Box 178"/>
        <xdr:cNvSpPr txBox="1">
          <a:spLocks noChangeArrowheads="1"/>
        </xdr:cNvSpPr>
      </xdr:nvSpPr>
      <xdr:spPr>
        <a:xfrm>
          <a:off x="6267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24</xdr:row>
      <xdr:rowOff>76200</xdr:rowOff>
    </xdr:from>
    <xdr:ext cx="76200" cy="219075"/>
    <xdr:sp fLocksText="0">
      <xdr:nvSpPr>
        <xdr:cNvPr id="178" name="Text Box 179"/>
        <xdr:cNvSpPr txBox="1">
          <a:spLocks noChangeArrowheads="1"/>
        </xdr:cNvSpPr>
      </xdr:nvSpPr>
      <xdr:spPr>
        <a:xfrm>
          <a:off x="6267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24</xdr:row>
      <xdr:rowOff>76200</xdr:rowOff>
    </xdr:from>
    <xdr:ext cx="76200" cy="219075"/>
    <xdr:sp fLocksText="0">
      <xdr:nvSpPr>
        <xdr:cNvPr id="179" name="Text Box 180"/>
        <xdr:cNvSpPr txBox="1">
          <a:spLocks noChangeArrowheads="1"/>
        </xdr:cNvSpPr>
      </xdr:nvSpPr>
      <xdr:spPr>
        <a:xfrm>
          <a:off x="6267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9</xdr:row>
      <xdr:rowOff>76200</xdr:rowOff>
    </xdr:from>
    <xdr:ext cx="76200" cy="219075"/>
    <xdr:sp fLocksText="0">
      <xdr:nvSpPr>
        <xdr:cNvPr id="180" name="Text Box 181"/>
        <xdr:cNvSpPr txBox="1">
          <a:spLocks noChangeArrowheads="1"/>
        </xdr:cNvSpPr>
      </xdr:nvSpPr>
      <xdr:spPr>
        <a:xfrm>
          <a:off x="2457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9</xdr:row>
      <xdr:rowOff>76200</xdr:rowOff>
    </xdr:from>
    <xdr:ext cx="76200" cy="219075"/>
    <xdr:sp fLocksText="0">
      <xdr:nvSpPr>
        <xdr:cNvPr id="181" name="Text Box 182"/>
        <xdr:cNvSpPr txBox="1">
          <a:spLocks noChangeArrowheads="1"/>
        </xdr:cNvSpPr>
      </xdr:nvSpPr>
      <xdr:spPr>
        <a:xfrm>
          <a:off x="2457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9</xdr:row>
      <xdr:rowOff>76200</xdr:rowOff>
    </xdr:from>
    <xdr:ext cx="76200" cy="219075"/>
    <xdr:sp fLocksText="0">
      <xdr:nvSpPr>
        <xdr:cNvPr id="182" name="Text Box 183"/>
        <xdr:cNvSpPr txBox="1">
          <a:spLocks noChangeArrowheads="1"/>
        </xdr:cNvSpPr>
      </xdr:nvSpPr>
      <xdr:spPr>
        <a:xfrm>
          <a:off x="2457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9</xdr:row>
      <xdr:rowOff>76200</xdr:rowOff>
    </xdr:from>
    <xdr:ext cx="76200" cy="219075"/>
    <xdr:sp fLocksText="0">
      <xdr:nvSpPr>
        <xdr:cNvPr id="183" name="Text Box 185"/>
        <xdr:cNvSpPr txBox="1">
          <a:spLocks noChangeArrowheads="1"/>
        </xdr:cNvSpPr>
      </xdr:nvSpPr>
      <xdr:spPr>
        <a:xfrm>
          <a:off x="34099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9</xdr:row>
      <xdr:rowOff>76200</xdr:rowOff>
    </xdr:from>
    <xdr:ext cx="76200" cy="219075"/>
    <xdr:sp fLocksText="0">
      <xdr:nvSpPr>
        <xdr:cNvPr id="184" name="Text Box 186"/>
        <xdr:cNvSpPr txBox="1">
          <a:spLocks noChangeArrowheads="1"/>
        </xdr:cNvSpPr>
      </xdr:nvSpPr>
      <xdr:spPr>
        <a:xfrm>
          <a:off x="34099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9</xdr:row>
      <xdr:rowOff>76200</xdr:rowOff>
    </xdr:from>
    <xdr:ext cx="76200" cy="219075"/>
    <xdr:sp fLocksText="0">
      <xdr:nvSpPr>
        <xdr:cNvPr id="185" name="Text Box 187"/>
        <xdr:cNvSpPr txBox="1">
          <a:spLocks noChangeArrowheads="1"/>
        </xdr:cNvSpPr>
      </xdr:nvSpPr>
      <xdr:spPr>
        <a:xfrm>
          <a:off x="34099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9</xdr:row>
      <xdr:rowOff>76200</xdr:rowOff>
    </xdr:from>
    <xdr:ext cx="76200" cy="219075"/>
    <xdr:sp fLocksText="0">
      <xdr:nvSpPr>
        <xdr:cNvPr id="186" name="Text Box 188"/>
        <xdr:cNvSpPr txBox="1">
          <a:spLocks noChangeArrowheads="1"/>
        </xdr:cNvSpPr>
      </xdr:nvSpPr>
      <xdr:spPr>
        <a:xfrm>
          <a:off x="34099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9</xdr:row>
      <xdr:rowOff>76200</xdr:rowOff>
    </xdr:from>
    <xdr:ext cx="76200" cy="219075"/>
    <xdr:sp fLocksText="0">
      <xdr:nvSpPr>
        <xdr:cNvPr id="187" name="Text Box 189"/>
        <xdr:cNvSpPr txBox="1">
          <a:spLocks noChangeArrowheads="1"/>
        </xdr:cNvSpPr>
      </xdr:nvSpPr>
      <xdr:spPr>
        <a:xfrm>
          <a:off x="4362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9</xdr:row>
      <xdr:rowOff>76200</xdr:rowOff>
    </xdr:from>
    <xdr:ext cx="76200" cy="219075"/>
    <xdr:sp fLocksText="0">
      <xdr:nvSpPr>
        <xdr:cNvPr id="188" name="Text Box 190"/>
        <xdr:cNvSpPr txBox="1">
          <a:spLocks noChangeArrowheads="1"/>
        </xdr:cNvSpPr>
      </xdr:nvSpPr>
      <xdr:spPr>
        <a:xfrm>
          <a:off x="4362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9</xdr:row>
      <xdr:rowOff>76200</xdr:rowOff>
    </xdr:from>
    <xdr:ext cx="76200" cy="219075"/>
    <xdr:sp fLocksText="0">
      <xdr:nvSpPr>
        <xdr:cNvPr id="189" name="Text Box 191"/>
        <xdr:cNvSpPr txBox="1">
          <a:spLocks noChangeArrowheads="1"/>
        </xdr:cNvSpPr>
      </xdr:nvSpPr>
      <xdr:spPr>
        <a:xfrm>
          <a:off x="4362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9</xdr:row>
      <xdr:rowOff>76200</xdr:rowOff>
    </xdr:from>
    <xdr:ext cx="76200" cy="219075"/>
    <xdr:sp fLocksText="0">
      <xdr:nvSpPr>
        <xdr:cNvPr id="190" name="Text Box 192"/>
        <xdr:cNvSpPr txBox="1">
          <a:spLocks noChangeArrowheads="1"/>
        </xdr:cNvSpPr>
      </xdr:nvSpPr>
      <xdr:spPr>
        <a:xfrm>
          <a:off x="4362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9</xdr:row>
      <xdr:rowOff>76200</xdr:rowOff>
    </xdr:from>
    <xdr:ext cx="76200" cy="219075"/>
    <xdr:sp fLocksText="0">
      <xdr:nvSpPr>
        <xdr:cNvPr id="191" name="Text Box 193"/>
        <xdr:cNvSpPr txBox="1">
          <a:spLocks noChangeArrowheads="1"/>
        </xdr:cNvSpPr>
      </xdr:nvSpPr>
      <xdr:spPr>
        <a:xfrm>
          <a:off x="53149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9</xdr:row>
      <xdr:rowOff>76200</xdr:rowOff>
    </xdr:from>
    <xdr:ext cx="76200" cy="219075"/>
    <xdr:sp fLocksText="0">
      <xdr:nvSpPr>
        <xdr:cNvPr id="192" name="Text Box 194"/>
        <xdr:cNvSpPr txBox="1">
          <a:spLocks noChangeArrowheads="1"/>
        </xdr:cNvSpPr>
      </xdr:nvSpPr>
      <xdr:spPr>
        <a:xfrm>
          <a:off x="53149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9</xdr:row>
      <xdr:rowOff>76200</xdr:rowOff>
    </xdr:from>
    <xdr:ext cx="76200" cy="219075"/>
    <xdr:sp fLocksText="0">
      <xdr:nvSpPr>
        <xdr:cNvPr id="193" name="Text Box 195"/>
        <xdr:cNvSpPr txBox="1">
          <a:spLocks noChangeArrowheads="1"/>
        </xdr:cNvSpPr>
      </xdr:nvSpPr>
      <xdr:spPr>
        <a:xfrm>
          <a:off x="53149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9</xdr:row>
      <xdr:rowOff>76200</xdr:rowOff>
    </xdr:from>
    <xdr:ext cx="76200" cy="219075"/>
    <xdr:sp fLocksText="0">
      <xdr:nvSpPr>
        <xdr:cNvPr id="194" name="Text Box 196"/>
        <xdr:cNvSpPr txBox="1">
          <a:spLocks noChangeArrowheads="1"/>
        </xdr:cNvSpPr>
      </xdr:nvSpPr>
      <xdr:spPr>
        <a:xfrm>
          <a:off x="53149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9</xdr:row>
      <xdr:rowOff>76200</xdr:rowOff>
    </xdr:from>
    <xdr:ext cx="76200" cy="219075"/>
    <xdr:sp fLocksText="0">
      <xdr:nvSpPr>
        <xdr:cNvPr id="195" name="Text Box 197"/>
        <xdr:cNvSpPr txBox="1">
          <a:spLocks noChangeArrowheads="1"/>
        </xdr:cNvSpPr>
      </xdr:nvSpPr>
      <xdr:spPr>
        <a:xfrm>
          <a:off x="6267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9</xdr:row>
      <xdr:rowOff>76200</xdr:rowOff>
    </xdr:from>
    <xdr:ext cx="76200" cy="219075"/>
    <xdr:sp fLocksText="0">
      <xdr:nvSpPr>
        <xdr:cNvPr id="196" name="Text Box 198"/>
        <xdr:cNvSpPr txBox="1">
          <a:spLocks noChangeArrowheads="1"/>
        </xdr:cNvSpPr>
      </xdr:nvSpPr>
      <xdr:spPr>
        <a:xfrm>
          <a:off x="6267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9</xdr:row>
      <xdr:rowOff>76200</xdr:rowOff>
    </xdr:from>
    <xdr:ext cx="76200" cy="219075"/>
    <xdr:sp fLocksText="0">
      <xdr:nvSpPr>
        <xdr:cNvPr id="197" name="Text Box 199"/>
        <xdr:cNvSpPr txBox="1">
          <a:spLocks noChangeArrowheads="1"/>
        </xdr:cNvSpPr>
      </xdr:nvSpPr>
      <xdr:spPr>
        <a:xfrm>
          <a:off x="6267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9</xdr:row>
      <xdr:rowOff>76200</xdr:rowOff>
    </xdr:from>
    <xdr:ext cx="76200" cy="219075"/>
    <xdr:sp fLocksText="0">
      <xdr:nvSpPr>
        <xdr:cNvPr id="198" name="Text Box 200"/>
        <xdr:cNvSpPr txBox="1">
          <a:spLocks noChangeArrowheads="1"/>
        </xdr:cNvSpPr>
      </xdr:nvSpPr>
      <xdr:spPr>
        <a:xfrm>
          <a:off x="6267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9</xdr:row>
      <xdr:rowOff>76200</xdr:rowOff>
    </xdr:from>
    <xdr:ext cx="76200" cy="219075"/>
    <xdr:sp fLocksText="0">
      <xdr:nvSpPr>
        <xdr:cNvPr id="199" name="Text Box 201"/>
        <xdr:cNvSpPr txBox="1">
          <a:spLocks noChangeArrowheads="1"/>
        </xdr:cNvSpPr>
      </xdr:nvSpPr>
      <xdr:spPr>
        <a:xfrm>
          <a:off x="552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9</xdr:row>
      <xdr:rowOff>76200</xdr:rowOff>
    </xdr:from>
    <xdr:ext cx="76200" cy="219075"/>
    <xdr:sp fLocksText="0">
      <xdr:nvSpPr>
        <xdr:cNvPr id="200" name="Text Box 202"/>
        <xdr:cNvSpPr txBox="1">
          <a:spLocks noChangeArrowheads="1"/>
        </xdr:cNvSpPr>
      </xdr:nvSpPr>
      <xdr:spPr>
        <a:xfrm>
          <a:off x="552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9</xdr:row>
      <xdr:rowOff>76200</xdr:rowOff>
    </xdr:from>
    <xdr:ext cx="76200" cy="219075"/>
    <xdr:sp fLocksText="0">
      <xdr:nvSpPr>
        <xdr:cNvPr id="201" name="Text Box 203"/>
        <xdr:cNvSpPr txBox="1">
          <a:spLocks noChangeArrowheads="1"/>
        </xdr:cNvSpPr>
      </xdr:nvSpPr>
      <xdr:spPr>
        <a:xfrm>
          <a:off x="552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9</xdr:row>
      <xdr:rowOff>76200</xdr:rowOff>
    </xdr:from>
    <xdr:ext cx="76200" cy="219075"/>
    <xdr:sp fLocksText="0">
      <xdr:nvSpPr>
        <xdr:cNvPr id="202" name="Text Box 204"/>
        <xdr:cNvSpPr txBox="1">
          <a:spLocks noChangeArrowheads="1"/>
        </xdr:cNvSpPr>
      </xdr:nvSpPr>
      <xdr:spPr>
        <a:xfrm>
          <a:off x="552450" y="181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76200</xdr:rowOff>
    </xdr:from>
    <xdr:ext cx="76200" cy="219075"/>
    <xdr:sp fLocksText="0">
      <xdr:nvSpPr>
        <xdr:cNvPr id="203" name="Text Box 205"/>
        <xdr:cNvSpPr txBox="1">
          <a:spLocks noChangeArrowheads="1"/>
        </xdr:cNvSpPr>
      </xdr:nvSpPr>
      <xdr:spPr>
        <a:xfrm>
          <a:off x="1504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76200</xdr:rowOff>
    </xdr:from>
    <xdr:ext cx="76200" cy="219075"/>
    <xdr:sp fLocksText="0">
      <xdr:nvSpPr>
        <xdr:cNvPr id="204" name="Text Box 206"/>
        <xdr:cNvSpPr txBox="1">
          <a:spLocks noChangeArrowheads="1"/>
        </xdr:cNvSpPr>
      </xdr:nvSpPr>
      <xdr:spPr>
        <a:xfrm>
          <a:off x="1504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76200</xdr:rowOff>
    </xdr:from>
    <xdr:ext cx="76200" cy="219075"/>
    <xdr:sp fLocksText="0">
      <xdr:nvSpPr>
        <xdr:cNvPr id="205" name="Text Box 207"/>
        <xdr:cNvSpPr txBox="1">
          <a:spLocks noChangeArrowheads="1"/>
        </xdr:cNvSpPr>
      </xdr:nvSpPr>
      <xdr:spPr>
        <a:xfrm>
          <a:off x="1504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12</xdr:row>
      <xdr:rowOff>76200</xdr:rowOff>
    </xdr:from>
    <xdr:ext cx="76200" cy="219075"/>
    <xdr:sp fLocksText="0">
      <xdr:nvSpPr>
        <xdr:cNvPr id="206" name="Text Box 208"/>
        <xdr:cNvSpPr txBox="1">
          <a:spLocks noChangeArrowheads="1"/>
        </xdr:cNvSpPr>
      </xdr:nvSpPr>
      <xdr:spPr>
        <a:xfrm>
          <a:off x="1504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76200</xdr:rowOff>
    </xdr:from>
    <xdr:ext cx="76200" cy="219075"/>
    <xdr:sp fLocksText="0">
      <xdr:nvSpPr>
        <xdr:cNvPr id="207" name="Text Box 209"/>
        <xdr:cNvSpPr txBox="1">
          <a:spLocks noChangeArrowheads="1"/>
        </xdr:cNvSpPr>
      </xdr:nvSpPr>
      <xdr:spPr>
        <a:xfrm>
          <a:off x="2457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76200</xdr:rowOff>
    </xdr:from>
    <xdr:ext cx="76200" cy="219075"/>
    <xdr:sp fLocksText="0">
      <xdr:nvSpPr>
        <xdr:cNvPr id="208" name="Text Box 210"/>
        <xdr:cNvSpPr txBox="1">
          <a:spLocks noChangeArrowheads="1"/>
        </xdr:cNvSpPr>
      </xdr:nvSpPr>
      <xdr:spPr>
        <a:xfrm>
          <a:off x="2457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76200</xdr:rowOff>
    </xdr:from>
    <xdr:ext cx="76200" cy="219075"/>
    <xdr:sp fLocksText="0">
      <xdr:nvSpPr>
        <xdr:cNvPr id="209" name="Text Box 211"/>
        <xdr:cNvSpPr txBox="1">
          <a:spLocks noChangeArrowheads="1"/>
        </xdr:cNvSpPr>
      </xdr:nvSpPr>
      <xdr:spPr>
        <a:xfrm>
          <a:off x="2457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12</xdr:row>
      <xdr:rowOff>76200</xdr:rowOff>
    </xdr:from>
    <xdr:ext cx="76200" cy="219075"/>
    <xdr:sp fLocksText="0">
      <xdr:nvSpPr>
        <xdr:cNvPr id="210" name="Text Box 212"/>
        <xdr:cNvSpPr txBox="1">
          <a:spLocks noChangeArrowheads="1"/>
        </xdr:cNvSpPr>
      </xdr:nvSpPr>
      <xdr:spPr>
        <a:xfrm>
          <a:off x="2457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76200</xdr:rowOff>
    </xdr:from>
    <xdr:ext cx="76200" cy="219075"/>
    <xdr:sp fLocksText="0">
      <xdr:nvSpPr>
        <xdr:cNvPr id="211" name="Text Box 213"/>
        <xdr:cNvSpPr txBox="1">
          <a:spLocks noChangeArrowheads="1"/>
        </xdr:cNvSpPr>
      </xdr:nvSpPr>
      <xdr:spPr>
        <a:xfrm>
          <a:off x="3409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76200</xdr:rowOff>
    </xdr:from>
    <xdr:ext cx="76200" cy="219075"/>
    <xdr:sp fLocksText="0">
      <xdr:nvSpPr>
        <xdr:cNvPr id="212" name="Text Box 214"/>
        <xdr:cNvSpPr txBox="1">
          <a:spLocks noChangeArrowheads="1"/>
        </xdr:cNvSpPr>
      </xdr:nvSpPr>
      <xdr:spPr>
        <a:xfrm>
          <a:off x="3409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76200</xdr:rowOff>
    </xdr:from>
    <xdr:ext cx="76200" cy="219075"/>
    <xdr:sp fLocksText="0">
      <xdr:nvSpPr>
        <xdr:cNvPr id="213" name="Text Box 215"/>
        <xdr:cNvSpPr txBox="1">
          <a:spLocks noChangeArrowheads="1"/>
        </xdr:cNvSpPr>
      </xdr:nvSpPr>
      <xdr:spPr>
        <a:xfrm>
          <a:off x="3409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12</xdr:row>
      <xdr:rowOff>76200</xdr:rowOff>
    </xdr:from>
    <xdr:ext cx="76200" cy="219075"/>
    <xdr:sp fLocksText="0">
      <xdr:nvSpPr>
        <xdr:cNvPr id="214" name="Text Box 216"/>
        <xdr:cNvSpPr txBox="1">
          <a:spLocks noChangeArrowheads="1"/>
        </xdr:cNvSpPr>
      </xdr:nvSpPr>
      <xdr:spPr>
        <a:xfrm>
          <a:off x="3409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76200</xdr:rowOff>
    </xdr:from>
    <xdr:ext cx="76200" cy="219075"/>
    <xdr:sp fLocksText="0">
      <xdr:nvSpPr>
        <xdr:cNvPr id="215" name="Text Box 217"/>
        <xdr:cNvSpPr txBox="1">
          <a:spLocks noChangeArrowheads="1"/>
        </xdr:cNvSpPr>
      </xdr:nvSpPr>
      <xdr:spPr>
        <a:xfrm>
          <a:off x="4362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76200</xdr:rowOff>
    </xdr:from>
    <xdr:ext cx="76200" cy="219075"/>
    <xdr:sp fLocksText="0">
      <xdr:nvSpPr>
        <xdr:cNvPr id="216" name="Text Box 218"/>
        <xdr:cNvSpPr txBox="1">
          <a:spLocks noChangeArrowheads="1"/>
        </xdr:cNvSpPr>
      </xdr:nvSpPr>
      <xdr:spPr>
        <a:xfrm>
          <a:off x="4362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76200</xdr:rowOff>
    </xdr:from>
    <xdr:ext cx="76200" cy="219075"/>
    <xdr:sp fLocksText="0">
      <xdr:nvSpPr>
        <xdr:cNvPr id="217" name="Text Box 219"/>
        <xdr:cNvSpPr txBox="1">
          <a:spLocks noChangeArrowheads="1"/>
        </xdr:cNvSpPr>
      </xdr:nvSpPr>
      <xdr:spPr>
        <a:xfrm>
          <a:off x="4362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12</xdr:row>
      <xdr:rowOff>76200</xdr:rowOff>
    </xdr:from>
    <xdr:ext cx="76200" cy="219075"/>
    <xdr:sp fLocksText="0">
      <xdr:nvSpPr>
        <xdr:cNvPr id="218" name="Text Box 220"/>
        <xdr:cNvSpPr txBox="1">
          <a:spLocks noChangeArrowheads="1"/>
        </xdr:cNvSpPr>
      </xdr:nvSpPr>
      <xdr:spPr>
        <a:xfrm>
          <a:off x="4362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76200</xdr:rowOff>
    </xdr:from>
    <xdr:ext cx="76200" cy="219075"/>
    <xdr:sp fLocksText="0">
      <xdr:nvSpPr>
        <xdr:cNvPr id="219" name="Text Box 221"/>
        <xdr:cNvSpPr txBox="1">
          <a:spLocks noChangeArrowheads="1"/>
        </xdr:cNvSpPr>
      </xdr:nvSpPr>
      <xdr:spPr>
        <a:xfrm>
          <a:off x="5314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76200</xdr:rowOff>
    </xdr:from>
    <xdr:ext cx="76200" cy="219075"/>
    <xdr:sp fLocksText="0">
      <xdr:nvSpPr>
        <xdr:cNvPr id="220" name="Text Box 222"/>
        <xdr:cNvSpPr txBox="1">
          <a:spLocks noChangeArrowheads="1"/>
        </xdr:cNvSpPr>
      </xdr:nvSpPr>
      <xdr:spPr>
        <a:xfrm>
          <a:off x="5314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76200</xdr:rowOff>
    </xdr:from>
    <xdr:ext cx="76200" cy="219075"/>
    <xdr:sp fLocksText="0">
      <xdr:nvSpPr>
        <xdr:cNvPr id="221" name="Text Box 223"/>
        <xdr:cNvSpPr txBox="1">
          <a:spLocks noChangeArrowheads="1"/>
        </xdr:cNvSpPr>
      </xdr:nvSpPr>
      <xdr:spPr>
        <a:xfrm>
          <a:off x="5314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12</xdr:row>
      <xdr:rowOff>76200</xdr:rowOff>
    </xdr:from>
    <xdr:ext cx="76200" cy="219075"/>
    <xdr:sp fLocksText="0">
      <xdr:nvSpPr>
        <xdr:cNvPr id="222" name="Text Box 224"/>
        <xdr:cNvSpPr txBox="1">
          <a:spLocks noChangeArrowheads="1"/>
        </xdr:cNvSpPr>
      </xdr:nvSpPr>
      <xdr:spPr>
        <a:xfrm>
          <a:off x="53149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76200</xdr:rowOff>
    </xdr:from>
    <xdr:ext cx="76200" cy="219075"/>
    <xdr:sp fLocksText="0">
      <xdr:nvSpPr>
        <xdr:cNvPr id="223" name="Text Box 225"/>
        <xdr:cNvSpPr txBox="1">
          <a:spLocks noChangeArrowheads="1"/>
        </xdr:cNvSpPr>
      </xdr:nvSpPr>
      <xdr:spPr>
        <a:xfrm>
          <a:off x="6267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76200</xdr:rowOff>
    </xdr:from>
    <xdr:ext cx="76200" cy="219075"/>
    <xdr:sp fLocksText="0">
      <xdr:nvSpPr>
        <xdr:cNvPr id="224" name="Text Box 226"/>
        <xdr:cNvSpPr txBox="1">
          <a:spLocks noChangeArrowheads="1"/>
        </xdr:cNvSpPr>
      </xdr:nvSpPr>
      <xdr:spPr>
        <a:xfrm>
          <a:off x="6267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76200</xdr:rowOff>
    </xdr:from>
    <xdr:ext cx="76200" cy="219075"/>
    <xdr:sp fLocksText="0">
      <xdr:nvSpPr>
        <xdr:cNvPr id="225" name="Text Box 227"/>
        <xdr:cNvSpPr txBox="1">
          <a:spLocks noChangeArrowheads="1"/>
        </xdr:cNvSpPr>
      </xdr:nvSpPr>
      <xdr:spPr>
        <a:xfrm>
          <a:off x="6267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12</xdr:row>
      <xdr:rowOff>76200</xdr:rowOff>
    </xdr:from>
    <xdr:ext cx="76200" cy="219075"/>
    <xdr:sp fLocksText="0">
      <xdr:nvSpPr>
        <xdr:cNvPr id="226" name="Text Box 228"/>
        <xdr:cNvSpPr txBox="1">
          <a:spLocks noChangeArrowheads="1"/>
        </xdr:cNvSpPr>
      </xdr:nvSpPr>
      <xdr:spPr>
        <a:xfrm>
          <a:off x="6267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76200</xdr:rowOff>
    </xdr:from>
    <xdr:ext cx="76200" cy="219075"/>
    <xdr:sp fLocksText="0">
      <xdr:nvSpPr>
        <xdr:cNvPr id="227" name="Text Box 229"/>
        <xdr:cNvSpPr txBox="1">
          <a:spLocks noChangeArrowheads="1"/>
        </xdr:cNvSpPr>
      </xdr:nvSpPr>
      <xdr:spPr>
        <a:xfrm>
          <a:off x="552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76200</xdr:rowOff>
    </xdr:from>
    <xdr:ext cx="76200" cy="219075"/>
    <xdr:sp fLocksText="0">
      <xdr:nvSpPr>
        <xdr:cNvPr id="228" name="Text Box 230"/>
        <xdr:cNvSpPr txBox="1">
          <a:spLocks noChangeArrowheads="1"/>
        </xdr:cNvSpPr>
      </xdr:nvSpPr>
      <xdr:spPr>
        <a:xfrm>
          <a:off x="552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12</xdr:row>
      <xdr:rowOff>76200</xdr:rowOff>
    </xdr:from>
    <xdr:ext cx="76200" cy="219075"/>
    <xdr:sp fLocksText="0">
      <xdr:nvSpPr>
        <xdr:cNvPr id="229" name="Text Box 231"/>
        <xdr:cNvSpPr txBox="1">
          <a:spLocks noChangeArrowheads="1"/>
        </xdr:cNvSpPr>
      </xdr:nvSpPr>
      <xdr:spPr>
        <a:xfrm>
          <a:off x="552450" y="2743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76200</xdr:rowOff>
    </xdr:from>
    <xdr:ext cx="76200" cy="219075"/>
    <xdr:sp fLocksText="0">
      <xdr:nvSpPr>
        <xdr:cNvPr id="230" name="Text Box 233"/>
        <xdr:cNvSpPr txBox="1">
          <a:spLocks noChangeArrowheads="1"/>
        </xdr:cNvSpPr>
      </xdr:nvSpPr>
      <xdr:spPr>
        <a:xfrm>
          <a:off x="1504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76200</xdr:rowOff>
    </xdr:from>
    <xdr:ext cx="76200" cy="219075"/>
    <xdr:sp fLocksText="0">
      <xdr:nvSpPr>
        <xdr:cNvPr id="231" name="Text Box 234"/>
        <xdr:cNvSpPr txBox="1">
          <a:spLocks noChangeArrowheads="1"/>
        </xdr:cNvSpPr>
      </xdr:nvSpPr>
      <xdr:spPr>
        <a:xfrm>
          <a:off x="1504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76200</xdr:rowOff>
    </xdr:from>
    <xdr:ext cx="76200" cy="219075"/>
    <xdr:sp fLocksText="0">
      <xdr:nvSpPr>
        <xdr:cNvPr id="232" name="Text Box 235"/>
        <xdr:cNvSpPr txBox="1">
          <a:spLocks noChangeArrowheads="1"/>
        </xdr:cNvSpPr>
      </xdr:nvSpPr>
      <xdr:spPr>
        <a:xfrm>
          <a:off x="1504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76200</xdr:rowOff>
    </xdr:from>
    <xdr:ext cx="76200" cy="219075"/>
    <xdr:sp fLocksText="0">
      <xdr:nvSpPr>
        <xdr:cNvPr id="233" name="Text Box 236"/>
        <xdr:cNvSpPr txBox="1">
          <a:spLocks noChangeArrowheads="1"/>
        </xdr:cNvSpPr>
      </xdr:nvSpPr>
      <xdr:spPr>
        <a:xfrm>
          <a:off x="1504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15</xdr:row>
      <xdr:rowOff>76200</xdr:rowOff>
    </xdr:from>
    <xdr:ext cx="76200" cy="219075"/>
    <xdr:sp fLocksText="0">
      <xdr:nvSpPr>
        <xdr:cNvPr id="234" name="Text Box 237"/>
        <xdr:cNvSpPr txBox="1">
          <a:spLocks noChangeArrowheads="1"/>
        </xdr:cNvSpPr>
      </xdr:nvSpPr>
      <xdr:spPr>
        <a:xfrm>
          <a:off x="2457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15</xdr:row>
      <xdr:rowOff>76200</xdr:rowOff>
    </xdr:from>
    <xdr:ext cx="76200" cy="219075"/>
    <xdr:sp fLocksText="0">
      <xdr:nvSpPr>
        <xdr:cNvPr id="235" name="Text Box 238"/>
        <xdr:cNvSpPr txBox="1">
          <a:spLocks noChangeArrowheads="1"/>
        </xdr:cNvSpPr>
      </xdr:nvSpPr>
      <xdr:spPr>
        <a:xfrm>
          <a:off x="2457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15</xdr:row>
      <xdr:rowOff>76200</xdr:rowOff>
    </xdr:from>
    <xdr:ext cx="76200" cy="219075"/>
    <xdr:sp fLocksText="0">
      <xdr:nvSpPr>
        <xdr:cNvPr id="236" name="Text Box 239"/>
        <xdr:cNvSpPr txBox="1">
          <a:spLocks noChangeArrowheads="1"/>
        </xdr:cNvSpPr>
      </xdr:nvSpPr>
      <xdr:spPr>
        <a:xfrm>
          <a:off x="2457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15</xdr:row>
      <xdr:rowOff>76200</xdr:rowOff>
    </xdr:from>
    <xdr:ext cx="76200" cy="219075"/>
    <xdr:sp fLocksText="0">
      <xdr:nvSpPr>
        <xdr:cNvPr id="237" name="Text Box 240"/>
        <xdr:cNvSpPr txBox="1">
          <a:spLocks noChangeArrowheads="1"/>
        </xdr:cNvSpPr>
      </xdr:nvSpPr>
      <xdr:spPr>
        <a:xfrm>
          <a:off x="2457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15</xdr:row>
      <xdr:rowOff>76200</xdr:rowOff>
    </xdr:from>
    <xdr:ext cx="76200" cy="219075"/>
    <xdr:sp fLocksText="0">
      <xdr:nvSpPr>
        <xdr:cNvPr id="238" name="Text Box 241"/>
        <xdr:cNvSpPr txBox="1">
          <a:spLocks noChangeArrowheads="1"/>
        </xdr:cNvSpPr>
      </xdr:nvSpPr>
      <xdr:spPr>
        <a:xfrm>
          <a:off x="3409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15</xdr:row>
      <xdr:rowOff>76200</xdr:rowOff>
    </xdr:from>
    <xdr:ext cx="76200" cy="219075"/>
    <xdr:sp fLocksText="0">
      <xdr:nvSpPr>
        <xdr:cNvPr id="239" name="Text Box 242"/>
        <xdr:cNvSpPr txBox="1">
          <a:spLocks noChangeArrowheads="1"/>
        </xdr:cNvSpPr>
      </xdr:nvSpPr>
      <xdr:spPr>
        <a:xfrm>
          <a:off x="3409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15</xdr:row>
      <xdr:rowOff>76200</xdr:rowOff>
    </xdr:from>
    <xdr:ext cx="76200" cy="219075"/>
    <xdr:sp fLocksText="0">
      <xdr:nvSpPr>
        <xdr:cNvPr id="240" name="Text Box 243"/>
        <xdr:cNvSpPr txBox="1">
          <a:spLocks noChangeArrowheads="1"/>
        </xdr:cNvSpPr>
      </xdr:nvSpPr>
      <xdr:spPr>
        <a:xfrm>
          <a:off x="3409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15</xdr:row>
      <xdr:rowOff>76200</xdr:rowOff>
    </xdr:from>
    <xdr:ext cx="76200" cy="219075"/>
    <xdr:sp fLocksText="0">
      <xdr:nvSpPr>
        <xdr:cNvPr id="241" name="Text Box 244"/>
        <xdr:cNvSpPr txBox="1">
          <a:spLocks noChangeArrowheads="1"/>
        </xdr:cNvSpPr>
      </xdr:nvSpPr>
      <xdr:spPr>
        <a:xfrm>
          <a:off x="3409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15</xdr:row>
      <xdr:rowOff>76200</xdr:rowOff>
    </xdr:from>
    <xdr:ext cx="76200" cy="219075"/>
    <xdr:sp fLocksText="0">
      <xdr:nvSpPr>
        <xdr:cNvPr id="242" name="Text Box 245"/>
        <xdr:cNvSpPr txBox="1">
          <a:spLocks noChangeArrowheads="1"/>
        </xdr:cNvSpPr>
      </xdr:nvSpPr>
      <xdr:spPr>
        <a:xfrm>
          <a:off x="4362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15</xdr:row>
      <xdr:rowOff>76200</xdr:rowOff>
    </xdr:from>
    <xdr:ext cx="76200" cy="219075"/>
    <xdr:sp fLocksText="0">
      <xdr:nvSpPr>
        <xdr:cNvPr id="243" name="Text Box 246"/>
        <xdr:cNvSpPr txBox="1">
          <a:spLocks noChangeArrowheads="1"/>
        </xdr:cNvSpPr>
      </xdr:nvSpPr>
      <xdr:spPr>
        <a:xfrm>
          <a:off x="4362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15</xdr:row>
      <xdr:rowOff>76200</xdr:rowOff>
    </xdr:from>
    <xdr:ext cx="76200" cy="219075"/>
    <xdr:sp fLocksText="0">
      <xdr:nvSpPr>
        <xdr:cNvPr id="244" name="Text Box 247"/>
        <xdr:cNvSpPr txBox="1">
          <a:spLocks noChangeArrowheads="1"/>
        </xdr:cNvSpPr>
      </xdr:nvSpPr>
      <xdr:spPr>
        <a:xfrm>
          <a:off x="4362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15</xdr:row>
      <xdr:rowOff>76200</xdr:rowOff>
    </xdr:from>
    <xdr:ext cx="76200" cy="219075"/>
    <xdr:sp fLocksText="0">
      <xdr:nvSpPr>
        <xdr:cNvPr id="245" name="Text Box 248"/>
        <xdr:cNvSpPr txBox="1">
          <a:spLocks noChangeArrowheads="1"/>
        </xdr:cNvSpPr>
      </xdr:nvSpPr>
      <xdr:spPr>
        <a:xfrm>
          <a:off x="4362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15</xdr:row>
      <xdr:rowOff>76200</xdr:rowOff>
    </xdr:from>
    <xdr:ext cx="76200" cy="219075"/>
    <xdr:sp fLocksText="0">
      <xdr:nvSpPr>
        <xdr:cNvPr id="246" name="Text Box 249"/>
        <xdr:cNvSpPr txBox="1">
          <a:spLocks noChangeArrowheads="1"/>
        </xdr:cNvSpPr>
      </xdr:nvSpPr>
      <xdr:spPr>
        <a:xfrm>
          <a:off x="5314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15</xdr:row>
      <xdr:rowOff>76200</xdr:rowOff>
    </xdr:from>
    <xdr:ext cx="76200" cy="219075"/>
    <xdr:sp fLocksText="0">
      <xdr:nvSpPr>
        <xdr:cNvPr id="247" name="Text Box 250"/>
        <xdr:cNvSpPr txBox="1">
          <a:spLocks noChangeArrowheads="1"/>
        </xdr:cNvSpPr>
      </xdr:nvSpPr>
      <xdr:spPr>
        <a:xfrm>
          <a:off x="5314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15</xdr:row>
      <xdr:rowOff>76200</xdr:rowOff>
    </xdr:from>
    <xdr:ext cx="76200" cy="219075"/>
    <xdr:sp fLocksText="0">
      <xdr:nvSpPr>
        <xdr:cNvPr id="248" name="Text Box 251"/>
        <xdr:cNvSpPr txBox="1">
          <a:spLocks noChangeArrowheads="1"/>
        </xdr:cNvSpPr>
      </xdr:nvSpPr>
      <xdr:spPr>
        <a:xfrm>
          <a:off x="5314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15</xdr:row>
      <xdr:rowOff>76200</xdr:rowOff>
    </xdr:from>
    <xdr:ext cx="76200" cy="219075"/>
    <xdr:sp fLocksText="0">
      <xdr:nvSpPr>
        <xdr:cNvPr id="249" name="Text Box 252"/>
        <xdr:cNvSpPr txBox="1">
          <a:spLocks noChangeArrowheads="1"/>
        </xdr:cNvSpPr>
      </xdr:nvSpPr>
      <xdr:spPr>
        <a:xfrm>
          <a:off x="53149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15</xdr:row>
      <xdr:rowOff>76200</xdr:rowOff>
    </xdr:from>
    <xdr:ext cx="76200" cy="219075"/>
    <xdr:sp fLocksText="0">
      <xdr:nvSpPr>
        <xdr:cNvPr id="250" name="Text Box 253"/>
        <xdr:cNvSpPr txBox="1">
          <a:spLocks noChangeArrowheads="1"/>
        </xdr:cNvSpPr>
      </xdr:nvSpPr>
      <xdr:spPr>
        <a:xfrm>
          <a:off x="6267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15</xdr:row>
      <xdr:rowOff>76200</xdr:rowOff>
    </xdr:from>
    <xdr:ext cx="76200" cy="219075"/>
    <xdr:sp fLocksText="0">
      <xdr:nvSpPr>
        <xdr:cNvPr id="251" name="Text Box 254"/>
        <xdr:cNvSpPr txBox="1">
          <a:spLocks noChangeArrowheads="1"/>
        </xdr:cNvSpPr>
      </xdr:nvSpPr>
      <xdr:spPr>
        <a:xfrm>
          <a:off x="6267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15</xdr:row>
      <xdr:rowOff>76200</xdr:rowOff>
    </xdr:from>
    <xdr:ext cx="76200" cy="219075"/>
    <xdr:sp fLocksText="0">
      <xdr:nvSpPr>
        <xdr:cNvPr id="252" name="Text Box 255"/>
        <xdr:cNvSpPr txBox="1">
          <a:spLocks noChangeArrowheads="1"/>
        </xdr:cNvSpPr>
      </xdr:nvSpPr>
      <xdr:spPr>
        <a:xfrm>
          <a:off x="6267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15</xdr:row>
      <xdr:rowOff>76200</xdr:rowOff>
    </xdr:from>
    <xdr:ext cx="76200" cy="219075"/>
    <xdr:sp fLocksText="0">
      <xdr:nvSpPr>
        <xdr:cNvPr id="253" name="Text Box 256"/>
        <xdr:cNvSpPr txBox="1">
          <a:spLocks noChangeArrowheads="1"/>
        </xdr:cNvSpPr>
      </xdr:nvSpPr>
      <xdr:spPr>
        <a:xfrm>
          <a:off x="6267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15</xdr:row>
      <xdr:rowOff>76200</xdr:rowOff>
    </xdr:from>
    <xdr:ext cx="76200" cy="219075"/>
    <xdr:sp fLocksText="0">
      <xdr:nvSpPr>
        <xdr:cNvPr id="254" name="Text Box 257"/>
        <xdr:cNvSpPr txBox="1">
          <a:spLocks noChangeArrowheads="1"/>
        </xdr:cNvSpPr>
      </xdr:nvSpPr>
      <xdr:spPr>
        <a:xfrm>
          <a:off x="552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15</xdr:row>
      <xdr:rowOff>76200</xdr:rowOff>
    </xdr:from>
    <xdr:ext cx="76200" cy="219075"/>
    <xdr:sp fLocksText="0">
      <xdr:nvSpPr>
        <xdr:cNvPr id="255" name="Text Box 258"/>
        <xdr:cNvSpPr txBox="1">
          <a:spLocks noChangeArrowheads="1"/>
        </xdr:cNvSpPr>
      </xdr:nvSpPr>
      <xdr:spPr>
        <a:xfrm>
          <a:off x="552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15</xdr:row>
      <xdr:rowOff>76200</xdr:rowOff>
    </xdr:from>
    <xdr:ext cx="76200" cy="219075"/>
    <xdr:sp fLocksText="0">
      <xdr:nvSpPr>
        <xdr:cNvPr id="256" name="Text Box 259"/>
        <xdr:cNvSpPr txBox="1">
          <a:spLocks noChangeArrowheads="1"/>
        </xdr:cNvSpPr>
      </xdr:nvSpPr>
      <xdr:spPr>
        <a:xfrm>
          <a:off x="552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15</xdr:row>
      <xdr:rowOff>76200</xdr:rowOff>
    </xdr:from>
    <xdr:ext cx="76200" cy="219075"/>
    <xdr:sp fLocksText="0">
      <xdr:nvSpPr>
        <xdr:cNvPr id="257" name="Text Box 260"/>
        <xdr:cNvSpPr txBox="1">
          <a:spLocks noChangeArrowheads="1"/>
        </xdr:cNvSpPr>
      </xdr:nvSpPr>
      <xdr:spPr>
        <a:xfrm>
          <a:off x="552450" y="366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76200</xdr:rowOff>
    </xdr:from>
    <xdr:ext cx="76200" cy="219075"/>
    <xdr:sp fLocksText="0">
      <xdr:nvSpPr>
        <xdr:cNvPr id="258" name="Text Box 261"/>
        <xdr:cNvSpPr txBox="1">
          <a:spLocks noChangeArrowheads="1"/>
        </xdr:cNvSpPr>
      </xdr:nvSpPr>
      <xdr:spPr>
        <a:xfrm>
          <a:off x="1504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76200</xdr:rowOff>
    </xdr:from>
    <xdr:ext cx="76200" cy="219075"/>
    <xdr:sp fLocksText="0">
      <xdr:nvSpPr>
        <xdr:cNvPr id="259" name="Text Box 262"/>
        <xdr:cNvSpPr txBox="1">
          <a:spLocks noChangeArrowheads="1"/>
        </xdr:cNvSpPr>
      </xdr:nvSpPr>
      <xdr:spPr>
        <a:xfrm>
          <a:off x="1504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76200</xdr:rowOff>
    </xdr:from>
    <xdr:ext cx="76200" cy="219075"/>
    <xdr:sp fLocksText="0">
      <xdr:nvSpPr>
        <xdr:cNvPr id="260" name="Text Box 263"/>
        <xdr:cNvSpPr txBox="1">
          <a:spLocks noChangeArrowheads="1"/>
        </xdr:cNvSpPr>
      </xdr:nvSpPr>
      <xdr:spPr>
        <a:xfrm>
          <a:off x="1504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18</xdr:row>
      <xdr:rowOff>76200</xdr:rowOff>
    </xdr:from>
    <xdr:ext cx="76200" cy="219075"/>
    <xdr:sp fLocksText="0">
      <xdr:nvSpPr>
        <xdr:cNvPr id="261" name="Text Box 264"/>
        <xdr:cNvSpPr txBox="1">
          <a:spLocks noChangeArrowheads="1"/>
        </xdr:cNvSpPr>
      </xdr:nvSpPr>
      <xdr:spPr>
        <a:xfrm>
          <a:off x="1504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18</xdr:row>
      <xdr:rowOff>76200</xdr:rowOff>
    </xdr:from>
    <xdr:ext cx="76200" cy="219075"/>
    <xdr:sp fLocksText="0">
      <xdr:nvSpPr>
        <xdr:cNvPr id="262" name="Text Box 265"/>
        <xdr:cNvSpPr txBox="1">
          <a:spLocks noChangeArrowheads="1"/>
        </xdr:cNvSpPr>
      </xdr:nvSpPr>
      <xdr:spPr>
        <a:xfrm>
          <a:off x="2457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18</xdr:row>
      <xdr:rowOff>76200</xdr:rowOff>
    </xdr:from>
    <xdr:ext cx="76200" cy="219075"/>
    <xdr:sp fLocksText="0">
      <xdr:nvSpPr>
        <xdr:cNvPr id="263" name="Text Box 266"/>
        <xdr:cNvSpPr txBox="1">
          <a:spLocks noChangeArrowheads="1"/>
        </xdr:cNvSpPr>
      </xdr:nvSpPr>
      <xdr:spPr>
        <a:xfrm>
          <a:off x="2457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18</xdr:row>
      <xdr:rowOff>76200</xdr:rowOff>
    </xdr:from>
    <xdr:ext cx="76200" cy="219075"/>
    <xdr:sp fLocksText="0">
      <xdr:nvSpPr>
        <xdr:cNvPr id="264" name="Text Box 267"/>
        <xdr:cNvSpPr txBox="1">
          <a:spLocks noChangeArrowheads="1"/>
        </xdr:cNvSpPr>
      </xdr:nvSpPr>
      <xdr:spPr>
        <a:xfrm>
          <a:off x="2457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18</xdr:row>
      <xdr:rowOff>76200</xdr:rowOff>
    </xdr:from>
    <xdr:ext cx="76200" cy="219075"/>
    <xdr:sp fLocksText="0">
      <xdr:nvSpPr>
        <xdr:cNvPr id="265" name="Text Box 268"/>
        <xdr:cNvSpPr txBox="1">
          <a:spLocks noChangeArrowheads="1"/>
        </xdr:cNvSpPr>
      </xdr:nvSpPr>
      <xdr:spPr>
        <a:xfrm>
          <a:off x="3409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18</xdr:row>
      <xdr:rowOff>76200</xdr:rowOff>
    </xdr:from>
    <xdr:ext cx="76200" cy="219075"/>
    <xdr:sp fLocksText="0">
      <xdr:nvSpPr>
        <xdr:cNvPr id="266" name="Text Box 269"/>
        <xdr:cNvSpPr txBox="1">
          <a:spLocks noChangeArrowheads="1"/>
        </xdr:cNvSpPr>
      </xdr:nvSpPr>
      <xdr:spPr>
        <a:xfrm>
          <a:off x="3409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18</xdr:row>
      <xdr:rowOff>76200</xdr:rowOff>
    </xdr:from>
    <xdr:ext cx="76200" cy="219075"/>
    <xdr:sp fLocksText="0">
      <xdr:nvSpPr>
        <xdr:cNvPr id="267" name="Text Box 270"/>
        <xdr:cNvSpPr txBox="1">
          <a:spLocks noChangeArrowheads="1"/>
        </xdr:cNvSpPr>
      </xdr:nvSpPr>
      <xdr:spPr>
        <a:xfrm>
          <a:off x="3409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18</xdr:row>
      <xdr:rowOff>76200</xdr:rowOff>
    </xdr:from>
    <xdr:ext cx="76200" cy="219075"/>
    <xdr:sp fLocksText="0">
      <xdr:nvSpPr>
        <xdr:cNvPr id="268" name="Text Box 271"/>
        <xdr:cNvSpPr txBox="1">
          <a:spLocks noChangeArrowheads="1"/>
        </xdr:cNvSpPr>
      </xdr:nvSpPr>
      <xdr:spPr>
        <a:xfrm>
          <a:off x="3409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18</xdr:row>
      <xdr:rowOff>76200</xdr:rowOff>
    </xdr:from>
    <xdr:ext cx="76200" cy="219075"/>
    <xdr:sp fLocksText="0">
      <xdr:nvSpPr>
        <xdr:cNvPr id="269" name="Text Box 272"/>
        <xdr:cNvSpPr txBox="1">
          <a:spLocks noChangeArrowheads="1"/>
        </xdr:cNvSpPr>
      </xdr:nvSpPr>
      <xdr:spPr>
        <a:xfrm>
          <a:off x="4362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18</xdr:row>
      <xdr:rowOff>76200</xdr:rowOff>
    </xdr:from>
    <xdr:ext cx="76200" cy="219075"/>
    <xdr:sp fLocksText="0">
      <xdr:nvSpPr>
        <xdr:cNvPr id="270" name="Text Box 273"/>
        <xdr:cNvSpPr txBox="1">
          <a:spLocks noChangeArrowheads="1"/>
        </xdr:cNvSpPr>
      </xdr:nvSpPr>
      <xdr:spPr>
        <a:xfrm>
          <a:off x="4362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18</xdr:row>
      <xdr:rowOff>76200</xdr:rowOff>
    </xdr:from>
    <xdr:ext cx="76200" cy="219075"/>
    <xdr:sp fLocksText="0">
      <xdr:nvSpPr>
        <xdr:cNvPr id="271" name="Text Box 274"/>
        <xdr:cNvSpPr txBox="1">
          <a:spLocks noChangeArrowheads="1"/>
        </xdr:cNvSpPr>
      </xdr:nvSpPr>
      <xdr:spPr>
        <a:xfrm>
          <a:off x="4362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257175</xdr:colOff>
      <xdr:row>18</xdr:row>
      <xdr:rowOff>28575</xdr:rowOff>
    </xdr:from>
    <xdr:ext cx="76200" cy="219075"/>
    <xdr:sp fLocksText="0">
      <xdr:nvSpPr>
        <xdr:cNvPr id="272" name="Text Box 275"/>
        <xdr:cNvSpPr txBox="1">
          <a:spLocks noChangeArrowheads="1"/>
        </xdr:cNvSpPr>
      </xdr:nvSpPr>
      <xdr:spPr>
        <a:xfrm>
          <a:off x="4286250" y="4543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18</xdr:row>
      <xdr:rowOff>76200</xdr:rowOff>
    </xdr:from>
    <xdr:ext cx="76200" cy="219075"/>
    <xdr:sp fLocksText="0">
      <xdr:nvSpPr>
        <xdr:cNvPr id="273" name="Text Box 276"/>
        <xdr:cNvSpPr txBox="1">
          <a:spLocks noChangeArrowheads="1"/>
        </xdr:cNvSpPr>
      </xdr:nvSpPr>
      <xdr:spPr>
        <a:xfrm>
          <a:off x="5314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18</xdr:row>
      <xdr:rowOff>76200</xdr:rowOff>
    </xdr:from>
    <xdr:ext cx="76200" cy="219075"/>
    <xdr:sp fLocksText="0">
      <xdr:nvSpPr>
        <xdr:cNvPr id="274" name="Text Box 277"/>
        <xdr:cNvSpPr txBox="1">
          <a:spLocks noChangeArrowheads="1"/>
        </xdr:cNvSpPr>
      </xdr:nvSpPr>
      <xdr:spPr>
        <a:xfrm>
          <a:off x="5314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18</xdr:row>
      <xdr:rowOff>76200</xdr:rowOff>
    </xdr:from>
    <xdr:ext cx="76200" cy="219075"/>
    <xdr:sp fLocksText="0">
      <xdr:nvSpPr>
        <xdr:cNvPr id="275" name="Text Box 278"/>
        <xdr:cNvSpPr txBox="1">
          <a:spLocks noChangeArrowheads="1"/>
        </xdr:cNvSpPr>
      </xdr:nvSpPr>
      <xdr:spPr>
        <a:xfrm>
          <a:off x="5314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18</xdr:row>
      <xdr:rowOff>76200</xdr:rowOff>
    </xdr:from>
    <xdr:ext cx="76200" cy="219075"/>
    <xdr:sp fLocksText="0">
      <xdr:nvSpPr>
        <xdr:cNvPr id="276" name="Text Box 279"/>
        <xdr:cNvSpPr txBox="1">
          <a:spLocks noChangeArrowheads="1"/>
        </xdr:cNvSpPr>
      </xdr:nvSpPr>
      <xdr:spPr>
        <a:xfrm>
          <a:off x="53149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18</xdr:row>
      <xdr:rowOff>76200</xdr:rowOff>
    </xdr:from>
    <xdr:ext cx="76200" cy="219075"/>
    <xdr:sp fLocksText="0">
      <xdr:nvSpPr>
        <xdr:cNvPr id="277" name="Text Box 280"/>
        <xdr:cNvSpPr txBox="1">
          <a:spLocks noChangeArrowheads="1"/>
        </xdr:cNvSpPr>
      </xdr:nvSpPr>
      <xdr:spPr>
        <a:xfrm>
          <a:off x="6267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18</xdr:row>
      <xdr:rowOff>76200</xdr:rowOff>
    </xdr:from>
    <xdr:ext cx="76200" cy="219075"/>
    <xdr:sp fLocksText="0">
      <xdr:nvSpPr>
        <xdr:cNvPr id="278" name="Text Box 281"/>
        <xdr:cNvSpPr txBox="1">
          <a:spLocks noChangeArrowheads="1"/>
        </xdr:cNvSpPr>
      </xdr:nvSpPr>
      <xdr:spPr>
        <a:xfrm>
          <a:off x="6267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18</xdr:row>
      <xdr:rowOff>76200</xdr:rowOff>
    </xdr:from>
    <xdr:ext cx="76200" cy="219075"/>
    <xdr:sp fLocksText="0">
      <xdr:nvSpPr>
        <xdr:cNvPr id="279" name="Text Box 282"/>
        <xdr:cNvSpPr txBox="1">
          <a:spLocks noChangeArrowheads="1"/>
        </xdr:cNvSpPr>
      </xdr:nvSpPr>
      <xdr:spPr>
        <a:xfrm>
          <a:off x="6267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18</xdr:row>
      <xdr:rowOff>76200</xdr:rowOff>
    </xdr:from>
    <xdr:ext cx="76200" cy="219075"/>
    <xdr:sp fLocksText="0">
      <xdr:nvSpPr>
        <xdr:cNvPr id="280" name="Text Box 283"/>
        <xdr:cNvSpPr txBox="1">
          <a:spLocks noChangeArrowheads="1"/>
        </xdr:cNvSpPr>
      </xdr:nvSpPr>
      <xdr:spPr>
        <a:xfrm>
          <a:off x="6267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18</xdr:row>
      <xdr:rowOff>76200</xdr:rowOff>
    </xdr:from>
    <xdr:ext cx="76200" cy="219075"/>
    <xdr:sp fLocksText="0">
      <xdr:nvSpPr>
        <xdr:cNvPr id="281" name="Text Box 284"/>
        <xdr:cNvSpPr txBox="1">
          <a:spLocks noChangeArrowheads="1"/>
        </xdr:cNvSpPr>
      </xdr:nvSpPr>
      <xdr:spPr>
        <a:xfrm>
          <a:off x="552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18</xdr:row>
      <xdr:rowOff>76200</xdr:rowOff>
    </xdr:from>
    <xdr:ext cx="76200" cy="219075"/>
    <xdr:sp fLocksText="0">
      <xdr:nvSpPr>
        <xdr:cNvPr id="282" name="Text Box 285"/>
        <xdr:cNvSpPr txBox="1">
          <a:spLocks noChangeArrowheads="1"/>
        </xdr:cNvSpPr>
      </xdr:nvSpPr>
      <xdr:spPr>
        <a:xfrm>
          <a:off x="552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18</xdr:row>
      <xdr:rowOff>76200</xdr:rowOff>
    </xdr:from>
    <xdr:ext cx="76200" cy="219075"/>
    <xdr:sp fLocksText="0">
      <xdr:nvSpPr>
        <xdr:cNvPr id="283" name="Text Box 286"/>
        <xdr:cNvSpPr txBox="1">
          <a:spLocks noChangeArrowheads="1"/>
        </xdr:cNvSpPr>
      </xdr:nvSpPr>
      <xdr:spPr>
        <a:xfrm>
          <a:off x="552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18</xdr:row>
      <xdr:rowOff>76200</xdr:rowOff>
    </xdr:from>
    <xdr:ext cx="76200" cy="219075"/>
    <xdr:sp fLocksText="0">
      <xdr:nvSpPr>
        <xdr:cNvPr id="284" name="Text Box 287"/>
        <xdr:cNvSpPr txBox="1">
          <a:spLocks noChangeArrowheads="1"/>
        </xdr:cNvSpPr>
      </xdr:nvSpPr>
      <xdr:spPr>
        <a:xfrm>
          <a:off x="552450" y="459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21</xdr:row>
      <xdr:rowOff>76200</xdr:rowOff>
    </xdr:from>
    <xdr:ext cx="76200" cy="219075"/>
    <xdr:sp fLocksText="0">
      <xdr:nvSpPr>
        <xdr:cNvPr id="285" name="Text Box 288"/>
        <xdr:cNvSpPr txBox="1">
          <a:spLocks noChangeArrowheads="1"/>
        </xdr:cNvSpPr>
      </xdr:nvSpPr>
      <xdr:spPr>
        <a:xfrm>
          <a:off x="1504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21</xdr:row>
      <xdr:rowOff>76200</xdr:rowOff>
    </xdr:from>
    <xdr:ext cx="76200" cy="219075"/>
    <xdr:sp fLocksText="0">
      <xdr:nvSpPr>
        <xdr:cNvPr id="286" name="Text Box 289"/>
        <xdr:cNvSpPr txBox="1">
          <a:spLocks noChangeArrowheads="1"/>
        </xdr:cNvSpPr>
      </xdr:nvSpPr>
      <xdr:spPr>
        <a:xfrm>
          <a:off x="1504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21</xdr:row>
      <xdr:rowOff>76200</xdr:rowOff>
    </xdr:from>
    <xdr:ext cx="76200" cy="219075"/>
    <xdr:sp fLocksText="0">
      <xdr:nvSpPr>
        <xdr:cNvPr id="287" name="Text Box 290"/>
        <xdr:cNvSpPr txBox="1">
          <a:spLocks noChangeArrowheads="1"/>
        </xdr:cNvSpPr>
      </xdr:nvSpPr>
      <xdr:spPr>
        <a:xfrm>
          <a:off x="1504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21</xdr:row>
      <xdr:rowOff>76200</xdr:rowOff>
    </xdr:from>
    <xdr:ext cx="76200" cy="219075"/>
    <xdr:sp fLocksText="0">
      <xdr:nvSpPr>
        <xdr:cNvPr id="288" name="Text Box 291"/>
        <xdr:cNvSpPr txBox="1">
          <a:spLocks noChangeArrowheads="1"/>
        </xdr:cNvSpPr>
      </xdr:nvSpPr>
      <xdr:spPr>
        <a:xfrm>
          <a:off x="1504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21</xdr:row>
      <xdr:rowOff>76200</xdr:rowOff>
    </xdr:from>
    <xdr:ext cx="76200" cy="219075"/>
    <xdr:sp fLocksText="0">
      <xdr:nvSpPr>
        <xdr:cNvPr id="289" name="Text Box 292"/>
        <xdr:cNvSpPr txBox="1">
          <a:spLocks noChangeArrowheads="1"/>
        </xdr:cNvSpPr>
      </xdr:nvSpPr>
      <xdr:spPr>
        <a:xfrm>
          <a:off x="2457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21</xdr:row>
      <xdr:rowOff>76200</xdr:rowOff>
    </xdr:from>
    <xdr:ext cx="76200" cy="219075"/>
    <xdr:sp fLocksText="0">
      <xdr:nvSpPr>
        <xdr:cNvPr id="290" name="Text Box 293"/>
        <xdr:cNvSpPr txBox="1">
          <a:spLocks noChangeArrowheads="1"/>
        </xdr:cNvSpPr>
      </xdr:nvSpPr>
      <xdr:spPr>
        <a:xfrm>
          <a:off x="2457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21</xdr:row>
      <xdr:rowOff>76200</xdr:rowOff>
    </xdr:from>
    <xdr:ext cx="76200" cy="219075"/>
    <xdr:sp fLocksText="0">
      <xdr:nvSpPr>
        <xdr:cNvPr id="291" name="Text Box 294"/>
        <xdr:cNvSpPr txBox="1">
          <a:spLocks noChangeArrowheads="1"/>
        </xdr:cNvSpPr>
      </xdr:nvSpPr>
      <xdr:spPr>
        <a:xfrm>
          <a:off x="2457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21</xdr:row>
      <xdr:rowOff>76200</xdr:rowOff>
    </xdr:from>
    <xdr:ext cx="76200" cy="219075"/>
    <xdr:sp fLocksText="0">
      <xdr:nvSpPr>
        <xdr:cNvPr id="292" name="Text Box 295"/>
        <xdr:cNvSpPr txBox="1">
          <a:spLocks noChangeArrowheads="1"/>
        </xdr:cNvSpPr>
      </xdr:nvSpPr>
      <xdr:spPr>
        <a:xfrm>
          <a:off x="2457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21</xdr:row>
      <xdr:rowOff>76200</xdr:rowOff>
    </xdr:from>
    <xdr:ext cx="76200" cy="219075"/>
    <xdr:sp fLocksText="0">
      <xdr:nvSpPr>
        <xdr:cNvPr id="293" name="Text Box 296"/>
        <xdr:cNvSpPr txBox="1">
          <a:spLocks noChangeArrowheads="1"/>
        </xdr:cNvSpPr>
      </xdr:nvSpPr>
      <xdr:spPr>
        <a:xfrm>
          <a:off x="3409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21</xdr:row>
      <xdr:rowOff>76200</xdr:rowOff>
    </xdr:from>
    <xdr:ext cx="76200" cy="219075"/>
    <xdr:sp fLocksText="0">
      <xdr:nvSpPr>
        <xdr:cNvPr id="294" name="Text Box 297"/>
        <xdr:cNvSpPr txBox="1">
          <a:spLocks noChangeArrowheads="1"/>
        </xdr:cNvSpPr>
      </xdr:nvSpPr>
      <xdr:spPr>
        <a:xfrm>
          <a:off x="3409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21</xdr:row>
      <xdr:rowOff>76200</xdr:rowOff>
    </xdr:from>
    <xdr:ext cx="76200" cy="219075"/>
    <xdr:sp fLocksText="0">
      <xdr:nvSpPr>
        <xdr:cNvPr id="295" name="Text Box 298"/>
        <xdr:cNvSpPr txBox="1">
          <a:spLocks noChangeArrowheads="1"/>
        </xdr:cNvSpPr>
      </xdr:nvSpPr>
      <xdr:spPr>
        <a:xfrm>
          <a:off x="3409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21</xdr:row>
      <xdr:rowOff>76200</xdr:rowOff>
    </xdr:from>
    <xdr:ext cx="76200" cy="219075"/>
    <xdr:sp fLocksText="0">
      <xdr:nvSpPr>
        <xdr:cNvPr id="296" name="Text Box 299"/>
        <xdr:cNvSpPr txBox="1">
          <a:spLocks noChangeArrowheads="1"/>
        </xdr:cNvSpPr>
      </xdr:nvSpPr>
      <xdr:spPr>
        <a:xfrm>
          <a:off x="3409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21</xdr:row>
      <xdr:rowOff>76200</xdr:rowOff>
    </xdr:from>
    <xdr:ext cx="76200" cy="219075"/>
    <xdr:sp fLocksText="0">
      <xdr:nvSpPr>
        <xdr:cNvPr id="297" name="Text Box 300"/>
        <xdr:cNvSpPr txBox="1">
          <a:spLocks noChangeArrowheads="1"/>
        </xdr:cNvSpPr>
      </xdr:nvSpPr>
      <xdr:spPr>
        <a:xfrm>
          <a:off x="4362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21</xdr:row>
      <xdr:rowOff>76200</xdr:rowOff>
    </xdr:from>
    <xdr:ext cx="76200" cy="219075"/>
    <xdr:sp fLocksText="0">
      <xdr:nvSpPr>
        <xdr:cNvPr id="298" name="Text Box 301"/>
        <xdr:cNvSpPr txBox="1">
          <a:spLocks noChangeArrowheads="1"/>
        </xdr:cNvSpPr>
      </xdr:nvSpPr>
      <xdr:spPr>
        <a:xfrm>
          <a:off x="4362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21</xdr:row>
      <xdr:rowOff>76200</xdr:rowOff>
    </xdr:from>
    <xdr:ext cx="76200" cy="219075"/>
    <xdr:sp fLocksText="0">
      <xdr:nvSpPr>
        <xdr:cNvPr id="299" name="Text Box 302"/>
        <xdr:cNvSpPr txBox="1">
          <a:spLocks noChangeArrowheads="1"/>
        </xdr:cNvSpPr>
      </xdr:nvSpPr>
      <xdr:spPr>
        <a:xfrm>
          <a:off x="4362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21</xdr:row>
      <xdr:rowOff>76200</xdr:rowOff>
    </xdr:from>
    <xdr:ext cx="76200" cy="219075"/>
    <xdr:sp fLocksText="0">
      <xdr:nvSpPr>
        <xdr:cNvPr id="300" name="Text Box 303"/>
        <xdr:cNvSpPr txBox="1">
          <a:spLocks noChangeArrowheads="1"/>
        </xdr:cNvSpPr>
      </xdr:nvSpPr>
      <xdr:spPr>
        <a:xfrm>
          <a:off x="4362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21</xdr:row>
      <xdr:rowOff>76200</xdr:rowOff>
    </xdr:from>
    <xdr:ext cx="76200" cy="219075"/>
    <xdr:sp fLocksText="0">
      <xdr:nvSpPr>
        <xdr:cNvPr id="301" name="Text Box 304"/>
        <xdr:cNvSpPr txBox="1">
          <a:spLocks noChangeArrowheads="1"/>
        </xdr:cNvSpPr>
      </xdr:nvSpPr>
      <xdr:spPr>
        <a:xfrm>
          <a:off x="5314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21</xdr:row>
      <xdr:rowOff>76200</xdr:rowOff>
    </xdr:from>
    <xdr:ext cx="76200" cy="219075"/>
    <xdr:sp fLocksText="0">
      <xdr:nvSpPr>
        <xdr:cNvPr id="302" name="Text Box 305"/>
        <xdr:cNvSpPr txBox="1">
          <a:spLocks noChangeArrowheads="1"/>
        </xdr:cNvSpPr>
      </xdr:nvSpPr>
      <xdr:spPr>
        <a:xfrm>
          <a:off x="5314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21</xdr:row>
      <xdr:rowOff>76200</xdr:rowOff>
    </xdr:from>
    <xdr:ext cx="76200" cy="219075"/>
    <xdr:sp fLocksText="0">
      <xdr:nvSpPr>
        <xdr:cNvPr id="303" name="Text Box 306"/>
        <xdr:cNvSpPr txBox="1">
          <a:spLocks noChangeArrowheads="1"/>
        </xdr:cNvSpPr>
      </xdr:nvSpPr>
      <xdr:spPr>
        <a:xfrm>
          <a:off x="5314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21</xdr:row>
      <xdr:rowOff>76200</xdr:rowOff>
    </xdr:from>
    <xdr:ext cx="76200" cy="219075"/>
    <xdr:sp fLocksText="0">
      <xdr:nvSpPr>
        <xdr:cNvPr id="304" name="Text Box 307"/>
        <xdr:cNvSpPr txBox="1">
          <a:spLocks noChangeArrowheads="1"/>
        </xdr:cNvSpPr>
      </xdr:nvSpPr>
      <xdr:spPr>
        <a:xfrm>
          <a:off x="53149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21</xdr:row>
      <xdr:rowOff>76200</xdr:rowOff>
    </xdr:from>
    <xdr:ext cx="76200" cy="219075"/>
    <xdr:sp fLocksText="0">
      <xdr:nvSpPr>
        <xdr:cNvPr id="305" name="Text Box 308"/>
        <xdr:cNvSpPr txBox="1">
          <a:spLocks noChangeArrowheads="1"/>
        </xdr:cNvSpPr>
      </xdr:nvSpPr>
      <xdr:spPr>
        <a:xfrm>
          <a:off x="6267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21</xdr:row>
      <xdr:rowOff>76200</xdr:rowOff>
    </xdr:from>
    <xdr:ext cx="76200" cy="219075"/>
    <xdr:sp fLocksText="0">
      <xdr:nvSpPr>
        <xdr:cNvPr id="306" name="Text Box 309"/>
        <xdr:cNvSpPr txBox="1">
          <a:spLocks noChangeArrowheads="1"/>
        </xdr:cNvSpPr>
      </xdr:nvSpPr>
      <xdr:spPr>
        <a:xfrm>
          <a:off x="6267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21</xdr:row>
      <xdr:rowOff>76200</xdr:rowOff>
    </xdr:from>
    <xdr:ext cx="76200" cy="219075"/>
    <xdr:sp fLocksText="0">
      <xdr:nvSpPr>
        <xdr:cNvPr id="307" name="Text Box 310"/>
        <xdr:cNvSpPr txBox="1">
          <a:spLocks noChangeArrowheads="1"/>
        </xdr:cNvSpPr>
      </xdr:nvSpPr>
      <xdr:spPr>
        <a:xfrm>
          <a:off x="6267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21</xdr:row>
      <xdr:rowOff>76200</xdr:rowOff>
    </xdr:from>
    <xdr:ext cx="76200" cy="219075"/>
    <xdr:sp fLocksText="0">
      <xdr:nvSpPr>
        <xdr:cNvPr id="308" name="Text Box 311"/>
        <xdr:cNvSpPr txBox="1">
          <a:spLocks noChangeArrowheads="1"/>
        </xdr:cNvSpPr>
      </xdr:nvSpPr>
      <xdr:spPr>
        <a:xfrm>
          <a:off x="6267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21</xdr:row>
      <xdr:rowOff>76200</xdr:rowOff>
    </xdr:from>
    <xdr:ext cx="76200" cy="219075"/>
    <xdr:sp fLocksText="0">
      <xdr:nvSpPr>
        <xdr:cNvPr id="309" name="Text Box 312"/>
        <xdr:cNvSpPr txBox="1">
          <a:spLocks noChangeArrowheads="1"/>
        </xdr:cNvSpPr>
      </xdr:nvSpPr>
      <xdr:spPr>
        <a:xfrm>
          <a:off x="552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21</xdr:row>
      <xdr:rowOff>76200</xdr:rowOff>
    </xdr:from>
    <xdr:ext cx="76200" cy="219075"/>
    <xdr:sp fLocksText="0">
      <xdr:nvSpPr>
        <xdr:cNvPr id="310" name="Text Box 313"/>
        <xdr:cNvSpPr txBox="1">
          <a:spLocks noChangeArrowheads="1"/>
        </xdr:cNvSpPr>
      </xdr:nvSpPr>
      <xdr:spPr>
        <a:xfrm>
          <a:off x="552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21</xdr:row>
      <xdr:rowOff>76200</xdr:rowOff>
    </xdr:from>
    <xdr:ext cx="76200" cy="219075"/>
    <xdr:sp fLocksText="0">
      <xdr:nvSpPr>
        <xdr:cNvPr id="311" name="Text Box 314"/>
        <xdr:cNvSpPr txBox="1">
          <a:spLocks noChangeArrowheads="1"/>
        </xdr:cNvSpPr>
      </xdr:nvSpPr>
      <xdr:spPr>
        <a:xfrm>
          <a:off x="552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21</xdr:row>
      <xdr:rowOff>76200</xdr:rowOff>
    </xdr:from>
    <xdr:ext cx="76200" cy="219075"/>
    <xdr:sp fLocksText="0">
      <xdr:nvSpPr>
        <xdr:cNvPr id="312" name="Text Box 315"/>
        <xdr:cNvSpPr txBox="1">
          <a:spLocks noChangeArrowheads="1"/>
        </xdr:cNvSpPr>
      </xdr:nvSpPr>
      <xdr:spPr>
        <a:xfrm>
          <a:off x="552450" y="551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24</xdr:row>
      <xdr:rowOff>76200</xdr:rowOff>
    </xdr:from>
    <xdr:ext cx="76200" cy="219075"/>
    <xdr:sp fLocksText="0">
      <xdr:nvSpPr>
        <xdr:cNvPr id="313" name="Text Box 316"/>
        <xdr:cNvSpPr txBox="1">
          <a:spLocks noChangeArrowheads="1"/>
        </xdr:cNvSpPr>
      </xdr:nvSpPr>
      <xdr:spPr>
        <a:xfrm>
          <a:off x="552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24</xdr:row>
      <xdr:rowOff>76200</xdr:rowOff>
    </xdr:from>
    <xdr:ext cx="76200" cy="219075"/>
    <xdr:sp fLocksText="0">
      <xdr:nvSpPr>
        <xdr:cNvPr id="314" name="Text Box 317"/>
        <xdr:cNvSpPr txBox="1">
          <a:spLocks noChangeArrowheads="1"/>
        </xdr:cNvSpPr>
      </xdr:nvSpPr>
      <xdr:spPr>
        <a:xfrm>
          <a:off x="552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24</xdr:row>
      <xdr:rowOff>76200</xdr:rowOff>
    </xdr:from>
    <xdr:ext cx="76200" cy="219075"/>
    <xdr:sp fLocksText="0">
      <xdr:nvSpPr>
        <xdr:cNvPr id="315" name="Text Box 318"/>
        <xdr:cNvSpPr txBox="1">
          <a:spLocks noChangeArrowheads="1"/>
        </xdr:cNvSpPr>
      </xdr:nvSpPr>
      <xdr:spPr>
        <a:xfrm>
          <a:off x="552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333375</xdr:colOff>
      <xdr:row>24</xdr:row>
      <xdr:rowOff>76200</xdr:rowOff>
    </xdr:from>
    <xdr:ext cx="76200" cy="219075"/>
    <xdr:sp fLocksText="0">
      <xdr:nvSpPr>
        <xdr:cNvPr id="316" name="Text Box 319"/>
        <xdr:cNvSpPr txBox="1">
          <a:spLocks noChangeArrowheads="1"/>
        </xdr:cNvSpPr>
      </xdr:nvSpPr>
      <xdr:spPr>
        <a:xfrm>
          <a:off x="552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24</xdr:row>
      <xdr:rowOff>76200</xdr:rowOff>
    </xdr:from>
    <xdr:ext cx="76200" cy="219075"/>
    <xdr:sp fLocksText="0">
      <xdr:nvSpPr>
        <xdr:cNvPr id="317" name="Text Box 320"/>
        <xdr:cNvSpPr txBox="1">
          <a:spLocks noChangeArrowheads="1"/>
        </xdr:cNvSpPr>
      </xdr:nvSpPr>
      <xdr:spPr>
        <a:xfrm>
          <a:off x="6267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24</xdr:row>
      <xdr:rowOff>76200</xdr:rowOff>
    </xdr:from>
    <xdr:ext cx="76200" cy="219075"/>
    <xdr:sp fLocksText="0">
      <xdr:nvSpPr>
        <xdr:cNvPr id="318" name="Text Box 321"/>
        <xdr:cNvSpPr txBox="1">
          <a:spLocks noChangeArrowheads="1"/>
        </xdr:cNvSpPr>
      </xdr:nvSpPr>
      <xdr:spPr>
        <a:xfrm>
          <a:off x="6267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24</xdr:row>
      <xdr:rowOff>76200</xdr:rowOff>
    </xdr:from>
    <xdr:ext cx="76200" cy="219075"/>
    <xdr:sp fLocksText="0">
      <xdr:nvSpPr>
        <xdr:cNvPr id="319" name="Text Box 322"/>
        <xdr:cNvSpPr txBox="1">
          <a:spLocks noChangeArrowheads="1"/>
        </xdr:cNvSpPr>
      </xdr:nvSpPr>
      <xdr:spPr>
        <a:xfrm>
          <a:off x="6267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24</xdr:row>
      <xdr:rowOff>76200</xdr:rowOff>
    </xdr:from>
    <xdr:ext cx="76200" cy="219075"/>
    <xdr:sp fLocksText="0">
      <xdr:nvSpPr>
        <xdr:cNvPr id="320" name="Text Box 323"/>
        <xdr:cNvSpPr txBox="1">
          <a:spLocks noChangeArrowheads="1"/>
        </xdr:cNvSpPr>
      </xdr:nvSpPr>
      <xdr:spPr>
        <a:xfrm>
          <a:off x="62674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24</xdr:row>
      <xdr:rowOff>76200</xdr:rowOff>
    </xdr:from>
    <xdr:ext cx="76200" cy="219075"/>
    <xdr:sp fLocksText="0">
      <xdr:nvSpPr>
        <xdr:cNvPr id="321" name="Text Box 324"/>
        <xdr:cNvSpPr txBox="1">
          <a:spLocks noChangeArrowheads="1"/>
        </xdr:cNvSpPr>
      </xdr:nvSpPr>
      <xdr:spPr>
        <a:xfrm>
          <a:off x="15049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24</xdr:row>
      <xdr:rowOff>76200</xdr:rowOff>
    </xdr:from>
    <xdr:ext cx="76200" cy="219075"/>
    <xdr:sp fLocksText="0">
      <xdr:nvSpPr>
        <xdr:cNvPr id="322" name="Text Box 325"/>
        <xdr:cNvSpPr txBox="1">
          <a:spLocks noChangeArrowheads="1"/>
        </xdr:cNvSpPr>
      </xdr:nvSpPr>
      <xdr:spPr>
        <a:xfrm>
          <a:off x="15049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24</xdr:row>
      <xdr:rowOff>76200</xdr:rowOff>
    </xdr:from>
    <xdr:ext cx="76200" cy="219075"/>
    <xdr:sp fLocksText="0">
      <xdr:nvSpPr>
        <xdr:cNvPr id="323" name="Text Box 326"/>
        <xdr:cNvSpPr txBox="1">
          <a:spLocks noChangeArrowheads="1"/>
        </xdr:cNvSpPr>
      </xdr:nvSpPr>
      <xdr:spPr>
        <a:xfrm>
          <a:off x="15049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24</xdr:row>
      <xdr:rowOff>76200</xdr:rowOff>
    </xdr:from>
    <xdr:ext cx="76200" cy="219075"/>
    <xdr:sp fLocksText="0">
      <xdr:nvSpPr>
        <xdr:cNvPr id="324" name="Text Box 327"/>
        <xdr:cNvSpPr txBox="1">
          <a:spLocks noChangeArrowheads="1"/>
        </xdr:cNvSpPr>
      </xdr:nvSpPr>
      <xdr:spPr>
        <a:xfrm>
          <a:off x="15049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24</xdr:row>
      <xdr:rowOff>76200</xdr:rowOff>
    </xdr:from>
    <xdr:ext cx="76200" cy="219075"/>
    <xdr:sp fLocksText="0">
      <xdr:nvSpPr>
        <xdr:cNvPr id="325" name="Text Box 328"/>
        <xdr:cNvSpPr txBox="1">
          <a:spLocks noChangeArrowheads="1"/>
        </xdr:cNvSpPr>
      </xdr:nvSpPr>
      <xdr:spPr>
        <a:xfrm>
          <a:off x="15049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24</xdr:row>
      <xdr:rowOff>76200</xdr:rowOff>
    </xdr:from>
    <xdr:ext cx="76200" cy="219075"/>
    <xdr:sp fLocksText="0">
      <xdr:nvSpPr>
        <xdr:cNvPr id="326" name="Text Box 329"/>
        <xdr:cNvSpPr txBox="1">
          <a:spLocks noChangeArrowheads="1"/>
        </xdr:cNvSpPr>
      </xdr:nvSpPr>
      <xdr:spPr>
        <a:xfrm>
          <a:off x="15049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24</xdr:row>
      <xdr:rowOff>76200</xdr:rowOff>
    </xdr:from>
    <xdr:ext cx="76200" cy="219075"/>
    <xdr:sp fLocksText="0">
      <xdr:nvSpPr>
        <xdr:cNvPr id="327" name="Text Box 330"/>
        <xdr:cNvSpPr txBox="1">
          <a:spLocks noChangeArrowheads="1"/>
        </xdr:cNvSpPr>
      </xdr:nvSpPr>
      <xdr:spPr>
        <a:xfrm>
          <a:off x="15049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24</xdr:row>
      <xdr:rowOff>76200</xdr:rowOff>
    </xdr:from>
    <xdr:ext cx="76200" cy="219075"/>
    <xdr:sp fLocksText="0">
      <xdr:nvSpPr>
        <xdr:cNvPr id="328" name="Text Box 331"/>
        <xdr:cNvSpPr txBox="1">
          <a:spLocks noChangeArrowheads="1"/>
        </xdr:cNvSpPr>
      </xdr:nvSpPr>
      <xdr:spPr>
        <a:xfrm>
          <a:off x="150495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329" name="Text Box 4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330" name="Text Box 5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331" name="Text Box 6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332" name="Text Box 7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333" name="Text Box 8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334" name="Text Box 9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335" name="Text Box 10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336" name="Text Box 11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337" name="Text Box 12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338" name="Text Box 13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339" name="Text Box 14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340" name="Text Box 15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341" name="Text Box 16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342" name="Text Box 17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343" name="Text Box 18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344" name="Text Box 19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345" name="Text Box 20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346" name="Text Box 21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347" name="Text Box 22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348" name="Text Box 23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349" name="Text Box 24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350" name="Text Box 25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351" name="Text Box 26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352" name="Text Box 27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353" name="Text Box 28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354" name="Text Box 29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355" name="Text Box 30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356" name="Text Box 31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357" name="Text Box 32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358" name="Text Box 33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359" name="Text Box 34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360" name="Text Box 35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361" name="Text Box 36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362" name="Text Box 37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363" name="Text Box 38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364" name="Text Box 39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365" name="Text Box 40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366" name="Text Box 41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367" name="Text Box 42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368" name="Text Box 43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369" name="Text Box 44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370" name="Text Box 45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371" name="Text Box 46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372" name="Text Box 47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373" name="Text Box 48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374" name="Text Box 49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375" name="Text Box 50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376" name="Text Box 51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377" name="Text Box 52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378" name="Text Box 53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379" name="Text Box 54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380" name="Text Box 55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381" name="Text Box 56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382" name="Text Box 57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383" name="Text Box 58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384" name="Text Box 59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385" name="Text Box 60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386" name="Text Box 61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387" name="Text Box 62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388" name="Text Box 63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389" name="Text Box 64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390" name="Text Box 65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391" name="Text Box 66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392" name="Text Box 67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393" name="Text Box 68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394" name="Text Box 69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395" name="Text Box 70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396" name="Text Box 71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397" name="Text Box 72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398" name="Text Box 73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399" name="Text Box 74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400" name="Text Box 75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401" name="Text Box 76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402" name="Text Box 77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403" name="Text Box 78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404" name="Text Box 79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405" name="Text Box 80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406" name="Text Box 81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407" name="Text Box 82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408" name="Text Box 83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409" name="Text Box 84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410" name="Text Box 85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411" name="Text Box 86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412" name="Text Box 87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413" name="Text Box 88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414" name="Text Box 89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415" name="Text Box 90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416" name="Text Box 91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417" name="Text Box 92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418" name="Text Box 93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419" name="Text Box 94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420" name="Text Box 95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421" name="Text Box 96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422" name="Text Box 97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423" name="Text Box 98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424" name="Text Box 99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425" name="Text Box 100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426" name="Text Box 101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427" name="Text Box 102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428" name="Text Box 103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429" name="Text Box 104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430" name="Text Box 105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431" name="Text Box 106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432" name="Text Box 107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433" name="Text Box 108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434" name="Text Box 109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435" name="Text Box 110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436" name="Text Box 111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437" name="Text Box 112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438" name="Text Box 113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439" name="Text Box 114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440" name="Text Box 115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441" name="Text Box 116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442" name="Text Box 117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443" name="Text Box 118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444" name="Text Box 119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445" name="Text Box 120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446" name="Text Box 121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447" name="Text Box 122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448" name="Text Box 123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449" name="Text Box 124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450" name="Text Box 125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451" name="Text Box 126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452" name="Text Box 127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453" name="Text Box 128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454" name="Text Box 129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455" name="Text Box 130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456" name="Text Box 131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457" name="Text Box 132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458" name="Text Box 133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459" name="Text Box 134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460" name="Text Box 135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461" name="Text Box 136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462" name="Text Box 137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463" name="Text Box 138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464" name="Text Box 139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465" name="Text Box 140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466" name="Text Box 141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467" name="Text Box 142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468" name="Text Box 143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469" name="Text Box 144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470" name="Text Box 145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471" name="Text Box 146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472" name="Text Box 147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473" name="Text Box 148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474" name="Text Box 149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475" name="Text Box 150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476" name="Text Box 151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477" name="Text Box 152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478" name="Text Box 153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479" name="Text Box 154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480" name="Text Box 155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481" name="Text Box 156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482" name="Text Box 157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483" name="Text Box 158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484" name="Text Box 159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485" name="Text Box 160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486" name="Text Box 161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487" name="Text Box 162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488" name="Text Box 163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489" name="Text Box 164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490" name="Text Box 165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491" name="Text Box 166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492" name="Text Box 167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493" name="Text Box 168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494" name="Text Box 169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495" name="Text Box 170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496" name="Text Box 171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497" name="Text Box 172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498" name="Text Box 173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499" name="Text Box 174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500" name="Text Box 175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501" name="Text Box 176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502" name="Text Box 177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503" name="Text Box 178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504" name="Text Box 179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505" name="Text Box 180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506" name="Text Box 181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507" name="Text Box 182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508" name="Text Box 183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509" name="Text Box 184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510" name="Text Box 185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511" name="Text Box 186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512" name="Text Box 187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513" name="Text Box 188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514" name="Text Box 189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515" name="Text Box 190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516" name="Text Box 191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517" name="Text Box 192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518" name="Text Box 193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519" name="Text Box 194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520" name="Text Box 195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521" name="Text Box 196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522" name="Text Box 197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523" name="Text Box 198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524" name="Text Box 199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525" name="Text Box 200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526" name="Text Box 201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527" name="Text Box 202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528" name="Text Box 203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529" name="Text Box 204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530" name="Text Box 205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531" name="Text Box 206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532" name="Text Box 207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533" name="Text Box 208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534" name="Text Box 209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535" name="Text Box 210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536" name="Text Box 211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537" name="Text Box 212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538" name="Text Box 213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539" name="Text Box 214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540" name="Text Box 215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541" name="Text Box 216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542" name="Text Box 217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543" name="Text Box 218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544" name="Text Box 219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545" name="Text Box 220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546" name="Text Box 221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547" name="Text Box 222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548" name="Text Box 223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549" name="Text Box 224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550" name="Text Box 225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551" name="Text Box 226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552" name="Text Box 227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553" name="Text Box 228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554" name="Text Box 229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555" name="Text Box 230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556" name="Text Box 231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557" name="Text Box 232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558" name="Text Box 233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559" name="Text Box 234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560" name="Text Box 235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561" name="Text Box 236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562" name="Text Box 237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563" name="Text Box 238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564" name="Text Box 239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565" name="Text Box 240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566" name="Text Box 241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567" name="Text Box 242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568" name="Text Box 243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569" name="Text Box 244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570" name="Text Box 245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571" name="Text Box 246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572" name="Text Box 247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573" name="Text Box 248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574" name="Text Box 249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575" name="Text Box 250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576" name="Text Box 251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577" name="Text Box 252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578" name="Text Box 253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579" name="Text Box 254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580" name="Text Box 255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581" name="Text Box 256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582" name="Text Box 257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583" name="Text Box 258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584" name="Text Box 259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585" name="Text Box 260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586" name="Text Box 261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587" name="Text Box 262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588" name="Text Box 263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589" name="Text Box 264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590" name="Text Box 265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591" name="Text Box 266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592" name="Text Box 267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593" name="Text Box 268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594" name="Text Box 269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595" name="Text Box 270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596" name="Text Box 271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597" name="Text Box 272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257175</xdr:colOff>
      <xdr:row>28</xdr:row>
      <xdr:rowOff>0</xdr:rowOff>
    </xdr:from>
    <xdr:ext cx="76200" cy="209550"/>
    <xdr:sp fLocksText="0">
      <xdr:nvSpPr>
        <xdr:cNvPr id="598" name="Text Box 273"/>
        <xdr:cNvSpPr txBox="1">
          <a:spLocks noChangeArrowheads="1"/>
        </xdr:cNvSpPr>
      </xdr:nvSpPr>
      <xdr:spPr>
        <a:xfrm>
          <a:off x="52387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599" name="Text Box 274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600" name="Text Box 275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601" name="Text Box 276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602" name="Text Box 277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603" name="Text Box 278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604" name="Text Box 279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605" name="Text Box 280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606" name="Text Box 281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607" name="Text Box 282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608" name="Text Box 283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609" name="Text Box 284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610" name="Text Box 285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611" name="Text Box 286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612" name="Text Box 287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613" name="Text Box 288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614" name="Text Box 289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615" name="Text Box 290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616" name="Text Box 291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617" name="Text Box 292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28</xdr:row>
      <xdr:rowOff>0</xdr:rowOff>
    </xdr:from>
    <xdr:ext cx="76200" cy="209550"/>
    <xdr:sp fLocksText="0">
      <xdr:nvSpPr>
        <xdr:cNvPr id="618" name="Text Box 293"/>
        <xdr:cNvSpPr txBox="1">
          <a:spLocks noChangeArrowheads="1"/>
        </xdr:cNvSpPr>
      </xdr:nvSpPr>
      <xdr:spPr>
        <a:xfrm>
          <a:off x="340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619" name="Text Box 294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620" name="Text Box 295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621" name="Text Box 296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333375</xdr:colOff>
      <xdr:row>28</xdr:row>
      <xdr:rowOff>0</xdr:rowOff>
    </xdr:from>
    <xdr:ext cx="76200" cy="209550"/>
    <xdr:sp fLocksText="0">
      <xdr:nvSpPr>
        <xdr:cNvPr id="622" name="Text Box 297"/>
        <xdr:cNvSpPr txBox="1">
          <a:spLocks noChangeArrowheads="1"/>
        </xdr:cNvSpPr>
      </xdr:nvSpPr>
      <xdr:spPr>
        <a:xfrm>
          <a:off x="4362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623" name="Text Box 298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624" name="Text Box 299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625" name="Text Box 300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333375</xdr:colOff>
      <xdr:row>28</xdr:row>
      <xdr:rowOff>0</xdr:rowOff>
    </xdr:from>
    <xdr:ext cx="76200" cy="209550"/>
    <xdr:sp fLocksText="0">
      <xdr:nvSpPr>
        <xdr:cNvPr id="626" name="Text Box 301"/>
        <xdr:cNvSpPr txBox="1">
          <a:spLocks noChangeArrowheads="1"/>
        </xdr:cNvSpPr>
      </xdr:nvSpPr>
      <xdr:spPr>
        <a:xfrm>
          <a:off x="531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627" name="Text Box 302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628" name="Text Box 303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629" name="Text Box 304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28</xdr:row>
      <xdr:rowOff>0</xdr:rowOff>
    </xdr:from>
    <xdr:ext cx="76200" cy="209550"/>
    <xdr:sp fLocksText="0">
      <xdr:nvSpPr>
        <xdr:cNvPr id="630" name="Text Box 305"/>
        <xdr:cNvSpPr txBox="1">
          <a:spLocks noChangeArrowheads="1"/>
        </xdr:cNvSpPr>
      </xdr:nvSpPr>
      <xdr:spPr>
        <a:xfrm>
          <a:off x="626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631" name="Text Box 306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632" name="Text Box 307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633" name="Text Box 308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634" name="Text Box 309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635" name="Text Box 310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636" name="Text Box 311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637" name="Text Box 312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638" name="Text Box 313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639" name="Text Box 314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640" name="Text Box 315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641" name="Text Box 316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333375</xdr:colOff>
      <xdr:row>28</xdr:row>
      <xdr:rowOff>0</xdr:rowOff>
    </xdr:from>
    <xdr:ext cx="76200" cy="209550"/>
    <xdr:sp fLocksText="0">
      <xdr:nvSpPr>
        <xdr:cNvPr id="642" name="Text Box 317"/>
        <xdr:cNvSpPr txBox="1">
          <a:spLocks noChangeArrowheads="1"/>
        </xdr:cNvSpPr>
      </xdr:nvSpPr>
      <xdr:spPr>
        <a:xfrm>
          <a:off x="1504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643" name="Text Box 318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644" name="Text Box 319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645" name="Text Box 320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28</xdr:row>
      <xdr:rowOff>0</xdr:rowOff>
    </xdr:from>
    <xdr:ext cx="76200" cy="209550"/>
    <xdr:sp fLocksText="0">
      <xdr:nvSpPr>
        <xdr:cNvPr id="646" name="Text Box 321"/>
        <xdr:cNvSpPr txBox="1">
          <a:spLocks noChangeArrowheads="1"/>
        </xdr:cNvSpPr>
      </xdr:nvSpPr>
      <xdr:spPr>
        <a:xfrm>
          <a:off x="72199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647" name="Text Box 322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648" name="Text Box 323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649" name="Text Box 324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650" name="Text Box 325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651" name="Text Box 326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333375</xdr:colOff>
      <xdr:row>28</xdr:row>
      <xdr:rowOff>0</xdr:rowOff>
    </xdr:from>
    <xdr:ext cx="76200" cy="209550"/>
    <xdr:sp fLocksText="0">
      <xdr:nvSpPr>
        <xdr:cNvPr id="652" name="Text Box 327"/>
        <xdr:cNvSpPr txBox="1">
          <a:spLocks noChangeArrowheads="1"/>
        </xdr:cNvSpPr>
      </xdr:nvSpPr>
      <xdr:spPr>
        <a:xfrm>
          <a:off x="2457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400050</xdr:colOff>
      <xdr:row>28</xdr:row>
      <xdr:rowOff>0</xdr:rowOff>
    </xdr:from>
    <xdr:ext cx="76200" cy="209550"/>
    <xdr:sp fLocksText="0">
      <xdr:nvSpPr>
        <xdr:cNvPr id="653" name="Text Box 328"/>
        <xdr:cNvSpPr txBox="1">
          <a:spLocks noChangeArrowheads="1"/>
        </xdr:cNvSpPr>
      </xdr:nvSpPr>
      <xdr:spPr>
        <a:xfrm>
          <a:off x="2524125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571500</xdr:colOff>
      <xdr:row>28</xdr:row>
      <xdr:rowOff>19050</xdr:rowOff>
    </xdr:from>
    <xdr:ext cx="76200" cy="209550"/>
    <xdr:sp fLocksText="0">
      <xdr:nvSpPr>
        <xdr:cNvPr id="654" name="Text Box 329"/>
        <xdr:cNvSpPr txBox="1">
          <a:spLocks noChangeArrowheads="1"/>
        </xdr:cNvSpPr>
      </xdr:nvSpPr>
      <xdr:spPr>
        <a:xfrm>
          <a:off x="2695575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552450</xdr:colOff>
      <xdr:row>31</xdr:row>
      <xdr:rowOff>104775</xdr:rowOff>
    </xdr:from>
    <xdr:to>
      <xdr:col>7</xdr:col>
      <xdr:colOff>257175</xdr:colOff>
      <xdr:row>35</xdr:row>
      <xdr:rowOff>142875</xdr:rowOff>
    </xdr:to>
    <xdr:sp>
      <xdr:nvSpPr>
        <xdr:cNvPr id="655" name="Oval 331"/>
        <xdr:cNvSpPr>
          <a:spLocks/>
        </xdr:cNvSpPr>
      </xdr:nvSpPr>
      <xdr:spPr>
        <a:xfrm>
          <a:off x="4581525" y="8077200"/>
          <a:ext cx="1609725" cy="762000"/>
        </a:xfrm>
        <a:prstGeom prst="ellipse">
          <a:avLst/>
        </a:prstGeom>
        <a:solidFill>
          <a:srgbClr val="FFFFFF"/>
        </a:solidFill>
        <a:ln w="25400" cmpd="sng">
          <a:solidFill>
            <a:srgbClr val="66006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28</xdr:row>
      <xdr:rowOff>76200</xdr:rowOff>
    </xdr:from>
    <xdr:to>
      <xdr:col>10</xdr:col>
      <xdr:colOff>0</xdr:colOff>
      <xdr:row>38</xdr:row>
      <xdr:rowOff>152400</xdr:rowOff>
    </xdr:to>
    <xdr:sp>
      <xdr:nvSpPr>
        <xdr:cNvPr id="656" name="Oval 332"/>
        <xdr:cNvSpPr>
          <a:spLocks/>
        </xdr:cNvSpPr>
      </xdr:nvSpPr>
      <xdr:spPr>
        <a:xfrm>
          <a:off x="2381250" y="7524750"/>
          <a:ext cx="5915025" cy="1857375"/>
        </a:xfrm>
        <a:prstGeom prst="ellipse">
          <a:avLst/>
        </a:prstGeom>
        <a:noFill/>
        <a:ln w="254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800100</xdr:colOff>
      <xdr:row>32</xdr:row>
      <xdr:rowOff>76200</xdr:rowOff>
    </xdr:from>
    <xdr:to>
      <xdr:col>7</xdr:col>
      <xdr:colOff>66675</xdr:colOff>
      <xdr:row>35</xdr:row>
      <xdr:rowOff>0</xdr:rowOff>
    </xdr:to>
    <xdr:sp>
      <xdr:nvSpPr>
        <xdr:cNvPr id="657" name="Text Box 333"/>
        <xdr:cNvSpPr txBox="1">
          <a:spLocks noChangeArrowheads="1"/>
        </xdr:cNvSpPr>
      </xdr:nvSpPr>
      <xdr:spPr>
        <a:xfrm>
          <a:off x="4829175" y="8229600"/>
          <a:ext cx="1171575" cy="4667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Press F9 key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248</xdr:col>
      <xdr:colOff>0</xdr:colOff>
      <xdr:row>3</xdr:row>
      <xdr:rowOff>0</xdr:rowOff>
    </xdr:from>
    <xdr:ext cx="1143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73374050" y="5143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</xdr:row>
      <xdr:rowOff>0</xdr:rowOff>
    </xdr:from>
    <xdr:ext cx="1143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73374050" y="3429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</xdr:row>
      <xdr:rowOff>0</xdr:rowOff>
    </xdr:from>
    <xdr:ext cx="11430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73374050" y="3429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13" name="Text Box 13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14" name="Text Box 14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15" name="Text Box 15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28" name="Text Box 28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55" name="Text Box 55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56" name="Text Box 56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59" name="Text Box 59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71" name="Text Box 71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72" name="Text Box 72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73" name="Text Box 73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76" name="Text Box 76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80" name="Text Box 80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81" name="Text Box 81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82" name="Text Box 82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83" name="Text Box 83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84" name="Text Box 84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85" name="Text Box 85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86" name="Text Box 86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87" name="Text Box 87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88" name="Text Box 88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89" name="Text Box 89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90" name="Text Box 90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91" name="Text Box 91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92" name="Text Box 92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93" name="Text Box 93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94" name="Text Box 94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95" name="Text Box 95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96" name="Text Box 96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97" name="Text Box 97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98" name="Text Box 98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99" name="Text Box 99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100" name="Text Box 100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101" name="Text Box 101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102" name="Text Box 102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103" name="Text Box 103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104" name="Text Box 104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105" name="Text Box 105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106" name="Text Box 106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107" name="Text Box 107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19" name="Text Box 119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22" name="Text Box 122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9</xdr:row>
      <xdr:rowOff>76200</xdr:rowOff>
    </xdr:from>
    <xdr:ext cx="11430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173374050" y="2619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12</xdr:row>
      <xdr:rowOff>76200</xdr:rowOff>
    </xdr:from>
    <xdr:ext cx="11430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173374050" y="31337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32" name="Text Box 232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33" name="Text Box 233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34" name="Text Box 234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35" name="Text Box 235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36" name="Text Box 236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37" name="Text Box 237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38" name="Text Box 238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39" name="Text Box 239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40" name="Text Box 240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41" name="Text Box 241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42" name="Text Box 242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43" name="Text Box 243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44" name="Text Box 244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45" name="Text Box 245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46" name="Text Box 246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47" name="Text Box 247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48" name="Text Box 248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49" name="Text Box 249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50" name="Text Box 250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51" name="Text Box 251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52" name="Text Box 252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53" name="Text Box 253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54" name="Text Box 254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55" name="Text Box 255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56" name="Text Box 256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57" name="Text Box 257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58" name="Text Box 258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15</xdr:row>
      <xdr:rowOff>76200</xdr:rowOff>
    </xdr:from>
    <xdr:ext cx="114300" cy="238125"/>
    <xdr:sp fLocksText="0">
      <xdr:nvSpPr>
        <xdr:cNvPr id="259" name="Text Box 259"/>
        <xdr:cNvSpPr txBox="1">
          <a:spLocks noChangeArrowheads="1"/>
        </xdr:cNvSpPr>
      </xdr:nvSpPr>
      <xdr:spPr>
        <a:xfrm>
          <a:off x="173374050" y="40767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28575</xdr:rowOff>
    </xdr:from>
    <xdr:ext cx="114300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173374050" y="5057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18</xdr:row>
      <xdr:rowOff>76200</xdr:rowOff>
    </xdr:from>
    <xdr:ext cx="114300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173374050" y="510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21</xdr:row>
      <xdr:rowOff>76200</xdr:rowOff>
    </xdr:from>
    <xdr:ext cx="114300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173374050" y="56197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248</xdr:col>
      <xdr:colOff>0</xdr:colOff>
      <xdr:row>24</xdr:row>
      <xdr:rowOff>76200</xdr:rowOff>
    </xdr:from>
    <xdr:ext cx="114300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173374050" y="61341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30</xdr:row>
      <xdr:rowOff>104775</xdr:rowOff>
    </xdr:from>
    <xdr:to>
      <xdr:col>0</xdr:col>
      <xdr:colOff>0</xdr:colOff>
      <xdr:row>34</xdr:row>
      <xdr:rowOff>142875</xdr:rowOff>
    </xdr:to>
    <xdr:sp>
      <xdr:nvSpPr>
        <xdr:cNvPr id="331" name="Oval 331"/>
        <xdr:cNvSpPr>
          <a:spLocks/>
        </xdr:cNvSpPr>
      </xdr:nvSpPr>
      <xdr:spPr>
        <a:xfrm>
          <a:off x="0" y="7191375"/>
          <a:ext cx="0" cy="723900"/>
        </a:xfrm>
        <a:prstGeom prst="ellipse">
          <a:avLst/>
        </a:prstGeom>
        <a:solidFill>
          <a:srgbClr val="FFFFFF"/>
        </a:solidFill>
        <a:ln w="25400" cmpd="sng">
          <a:solidFill>
            <a:srgbClr val="66006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76200</xdr:rowOff>
    </xdr:from>
    <xdr:to>
      <xdr:col>0</xdr:col>
      <xdr:colOff>0</xdr:colOff>
      <xdr:row>37</xdr:row>
      <xdr:rowOff>152400</xdr:rowOff>
    </xdr:to>
    <xdr:sp>
      <xdr:nvSpPr>
        <xdr:cNvPr id="332" name="Oval 332"/>
        <xdr:cNvSpPr>
          <a:spLocks/>
        </xdr:cNvSpPr>
      </xdr:nvSpPr>
      <xdr:spPr>
        <a:xfrm>
          <a:off x="0" y="6648450"/>
          <a:ext cx="0" cy="1790700"/>
        </a:xfrm>
        <a:prstGeom prst="ellipse">
          <a:avLst/>
        </a:prstGeom>
        <a:noFill/>
        <a:ln w="254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34</xdr:row>
      <xdr:rowOff>0</xdr:rowOff>
    </xdr:to>
    <xdr:sp>
      <xdr:nvSpPr>
        <xdr:cNvPr id="333" name="Text Box 333"/>
        <xdr:cNvSpPr txBox="1">
          <a:spLocks noChangeArrowheads="1"/>
        </xdr:cNvSpPr>
      </xdr:nvSpPr>
      <xdr:spPr>
        <a:xfrm>
          <a:off x="0" y="7343775"/>
          <a:ext cx="0" cy="4286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Press F9 key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2" name="Text Box 5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3" name="Text Box 6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4" name="Text Box 7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5" name="Text Box 8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6" name="Text Box 9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7" name="Text Box 10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8" name="Text Box 11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9" name="Text Box 12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10" name="Text Box 13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11" name="Text Box 14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12" name="Text Box 15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13" name="Text Box 16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14" name="Text Box 17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15" name="Text Box 18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16" name="Text Box 19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17" name="Text Box 20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18" name="Text Box 21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19" name="Text Box 22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20" name="Text Box 23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21" name="Text Box 24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22" name="Text Box 25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23" name="Text Box 26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24" name="Text Box 27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25" name="Text Box 28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26" name="Text Box 29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27" name="Text Box 30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28" name="Text Box 31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29" name="Text Box 32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30" name="Text Box 33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31" name="Text Box 34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32" name="Text Box 35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33" name="Text Box 36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34" name="Text Box 37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35" name="Text Box 38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36" name="Text Box 39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37" name="Text Box 40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38" name="Text Box 41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39" name="Text Box 42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40" name="Text Box 43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41" name="Text Box 44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42" name="Text Box 45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43" name="Text Box 46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44" name="Text Box 47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45" name="Text Box 48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46" name="Text Box 49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47" name="Text Box 50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48" name="Text Box 51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49" name="Text Box 52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50" name="Text Box 53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51" name="Text Box 54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52" name="Text Box 55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53" name="Text Box 56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54" name="Text Box 57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55" name="Text Box 58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56" name="Text Box 59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57" name="Text Box 60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58" name="Text Box 61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59" name="Text Box 62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60" name="Text Box 63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61" name="Text Box 64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62" name="Text Box 65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63" name="Text Box 66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64" name="Text Box 67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65" name="Text Box 68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66" name="Text Box 69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67" name="Text Box 70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68" name="Text Box 71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69" name="Text Box 72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70" name="Text Box 73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71" name="Text Box 74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72" name="Text Box 75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73" name="Text Box 76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74" name="Text Box 77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75" name="Text Box 78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76" name="Text Box 79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77" name="Text Box 80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78" name="Text Box 81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79" name="Text Box 82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80" name="Text Box 83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81" name="Text Box 84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82" name="Text Box 85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83" name="Text Box 86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84" name="Text Box 87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85" name="Text Box 88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86" name="Text Box 89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87" name="Text Box 90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88" name="Text Box 91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89" name="Text Box 92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90" name="Text Box 93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91" name="Text Box 94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92" name="Text Box 95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93" name="Text Box 96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94" name="Text Box 97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95" name="Text Box 98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96" name="Text Box 99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97" name="Text Box 100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98" name="Text Box 101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99" name="Text Box 102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100" name="Text Box 103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101" name="Text Box 104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102" name="Text Box 105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103" name="Text Box 106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104" name="Text Box 107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105" name="Text Box 108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106" name="Text Box 109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107" name="Text Box 110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108" name="Text Box 111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109" name="Text Box 112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110" name="Text Box 113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111" name="Text Box 114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112" name="Text Box 115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113" name="Text Box 116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114" name="Text Box 117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115" name="Text Box 118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116" name="Text Box 119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117" name="Text Box 120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118" name="Text Box 121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119" name="Text Box 122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120" name="Text Box 123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121" name="Text Box 124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122" name="Text Box 125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123" name="Text Box 126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124" name="Text Box 127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125" name="Text Box 128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126" name="Text Box 129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127" name="Text Box 130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128" name="Text Box 131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129" name="Text Box 132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130" name="Text Box 133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131" name="Text Box 134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132" name="Text Box 135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133" name="Text Box 136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134" name="Text Box 137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135" name="Text Box 138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136" name="Text Box 139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137" name="Text Box 140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138" name="Text Box 141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139" name="Text Box 142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140" name="Text Box 143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141" name="Text Box 144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142" name="Text Box 145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143" name="Text Box 146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144" name="Text Box 147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145" name="Text Box 148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146" name="Text Box 149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147" name="Text Box 150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148" name="Text Box 151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149" name="Text Box 152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150" name="Text Box 153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151" name="Text Box 154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152" name="Text Box 155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153" name="Text Box 156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154" name="Text Box 157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155" name="Text Box 158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156" name="Text Box 159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157" name="Text Box 160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158" name="Text Box 161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159" name="Text Box 162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160" name="Text Box 163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161" name="Text Box 164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162" name="Text Box 165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163" name="Text Box 166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164" name="Text Box 167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165" name="Text Box 168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166" name="Text Box 169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167" name="Text Box 170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168" name="Text Box 171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169" name="Text Box 172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170" name="Text Box 173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171" name="Text Box 174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172" name="Text Box 175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173" name="Text Box 176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174" name="Text Box 177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175" name="Text Box 178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176" name="Text Box 179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177" name="Text Box 180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178" name="Text Box 181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179" name="Text Box 182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180" name="Text Box 183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181" name="Text Box 184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182" name="Text Box 185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183" name="Text Box 186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184" name="Text Box 187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185" name="Text Box 188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186" name="Text Box 189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187" name="Text Box 190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188" name="Text Box 191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189" name="Text Box 192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190" name="Text Box 193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191" name="Text Box 194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192" name="Text Box 195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193" name="Text Box 196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194" name="Text Box 197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195" name="Text Box 198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196" name="Text Box 199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197" name="Text Box 200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198" name="Text Box 201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199" name="Text Box 202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200" name="Text Box 203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201" name="Text Box 204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202" name="Text Box 205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203" name="Text Box 206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204" name="Text Box 207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205" name="Text Box 208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206" name="Text Box 209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207" name="Text Box 210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208" name="Text Box 211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209" name="Text Box 212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210" name="Text Box 213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211" name="Text Box 214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212" name="Text Box 215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213" name="Text Box 216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214" name="Text Box 217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215" name="Text Box 218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216" name="Text Box 219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217" name="Text Box 220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218" name="Text Box 221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219" name="Text Box 222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220" name="Text Box 223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221" name="Text Box 224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222" name="Text Box 225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223" name="Text Box 226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224" name="Text Box 227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225" name="Text Box 228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226" name="Text Box 229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227" name="Text Box 230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228" name="Text Box 231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229" name="Text Box 232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230" name="Text Box 233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231" name="Text Box 234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232" name="Text Box 235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233" name="Text Box 236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234" name="Text Box 237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235" name="Text Box 238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236" name="Text Box 239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237" name="Text Box 240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238" name="Text Box 241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239" name="Text Box 242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240" name="Text Box 243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241" name="Text Box 244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242" name="Text Box 245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243" name="Text Box 246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244" name="Text Box 247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245" name="Text Box 248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246" name="Text Box 249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247" name="Text Box 250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248" name="Text Box 251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249" name="Text Box 252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250" name="Text Box 253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251" name="Text Box 254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252" name="Text Box 255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253" name="Text Box 256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254" name="Text Box 257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255" name="Text Box 258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256" name="Text Box 259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257" name="Text Box 260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258" name="Text Box 261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259" name="Text Box 262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260" name="Text Box 263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261" name="Text Box 264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262" name="Text Box 265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263" name="Text Box 266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264" name="Text Box 267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265" name="Text Box 268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266" name="Text Box 269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267" name="Text Box 270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268" name="Text Box 271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269" name="Text Box 272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2</xdr:row>
      <xdr:rowOff>0</xdr:rowOff>
    </xdr:from>
    <xdr:ext cx="76200" cy="200025"/>
    <xdr:sp fLocksText="0">
      <xdr:nvSpPr>
        <xdr:cNvPr id="270" name="Text Box 273"/>
        <xdr:cNvSpPr txBox="1">
          <a:spLocks noChangeArrowheads="1"/>
        </xdr:cNvSpPr>
      </xdr:nvSpPr>
      <xdr:spPr>
        <a:xfrm>
          <a:off x="1300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271" name="Text Box 274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272" name="Text Box 275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273" name="Text Box 276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274" name="Text Box 277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275" name="Text Box 278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276" name="Text Box 279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277" name="Text Box 280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278" name="Text Box 281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279" name="Text Box 282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280" name="Text Box 283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281" name="Text Box 284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282" name="Text Box 285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283" name="Text Box 286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284" name="Text Box 287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285" name="Text Box 288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286" name="Text Box 289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287" name="Text Box 290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288" name="Text Box 291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289" name="Text Box 292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333375</xdr:colOff>
      <xdr:row>2</xdr:row>
      <xdr:rowOff>0</xdr:rowOff>
    </xdr:from>
    <xdr:ext cx="76200" cy="200025"/>
    <xdr:sp fLocksText="0">
      <xdr:nvSpPr>
        <xdr:cNvPr id="290" name="Text Box 293"/>
        <xdr:cNvSpPr txBox="1">
          <a:spLocks noChangeArrowheads="1"/>
        </xdr:cNvSpPr>
      </xdr:nvSpPr>
      <xdr:spPr>
        <a:xfrm>
          <a:off x="111347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291" name="Text Box 294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292" name="Text Box 295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293" name="Text Box 296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 fLocksText="0">
      <xdr:nvSpPr>
        <xdr:cNvPr id="294" name="Text Box 297"/>
        <xdr:cNvSpPr txBox="1">
          <a:spLocks noChangeArrowheads="1"/>
        </xdr:cNvSpPr>
      </xdr:nvSpPr>
      <xdr:spPr>
        <a:xfrm>
          <a:off x="121062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295" name="Text Box 298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296" name="Text Box 299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297" name="Text Box 300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2</xdr:row>
      <xdr:rowOff>0</xdr:rowOff>
    </xdr:from>
    <xdr:ext cx="76200" cy="200025"/>
    <xdr:sp fLocksText="0">
      <xdr:nvSpPr>
        <xdr:cNvPr id="298" name="Text Box 301"/>
        <xdr:cNvSpPr txBox="1">
          <a:spLocks noChangeArrowheads="1"/>
        </xdr:cNvSpPr>
      </xdr:nvSpPr>
      <xdr:spPr>
        <a:xfrm>
          <a:off x="130778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299" name="Text Box 302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300" name="Text Box 303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301" name="Text Box 304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333375</xdr:colOff>
      <xdr:row>2</xdr:row>
      <xdr:rowOff>0</xdr:rowOff>
    </xdr:from>
    <xdr:ext cx="76200" cy="200025"/>
    <xdr:sp fLocksText="0">
      <xdr:nvSpPr>
        <xdr:cNvPr id="302" name="Text Box 305"/>
        <xdr:cNvSpPr txBox="1">
          <a:spLocks noChangeArrowheads="1"/>
        </xdr:cNvSpPr>
      </xdr:nvSpPr>
      <xdr:spPr>
        <a:xfrm>
          <a:off x="140493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303" name="Text Box 306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304" name="Text Box 307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305" name="Text Box 308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306" name="Text Box 309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307" name="Text Box 310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308" name="Text Box 311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309" name="Text Box 312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310" name="Text Box 313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311" name="Text Box 314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312" name="Text Box 315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313" name="Text Box 316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333375</xdr:colOff>
      <xdr:row>2</xdr:row>
      <xdr:rowOff>0</xdr:rowOff>
    </xdr:from>
    <xdr:ext cx="76200" cy="200025"/>
    <xdr:sp fLocksText="0">
      <xdr:nvSpPr>
        <xdr:cNvPr id="314" name="Text Box 317"/>
        <xdr:cNvSpPr txBox="1">
          <a:spLocks noChangeArrowheads="1"/>
        </xdr:cNvSpPr>
      </xdr:nvSpPr>
      <xdr:spPr>
        <a:xfrm>
          <a:off x="91916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315" name="Text Box 318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316" name="Text Box 319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317" name="Text Box 320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333375</xdr:colOff>
      <xdr:row>2</xdr:row>
      <xdr:rowOff>0</xdr:rowOff>
    </xdr:from>
    <xdr:ext cx="76200" cy="200025"/>
    <xdr:sp fLocksText="0">
      <xdr:nvSpPr>
        <xdr:cNvPr id="318" name="Text Box 321"/>
        <xdr:cNvSpPr txBox="1">
          <a:spLocks noChangeArrowheads="1"/>
        </xdr:cNvSpPr>
      </xdr:nvSpPr>
      <xdr:spPr>
        <a:xfrm>
          <a:off x="1502092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319" name="Text Box 322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320" name="Text Box 323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321" name="Text Box 324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322" name="Text Box 325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323" name="Text Box 326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324" name="Text Box 327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325" name="Text Box 328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333375</xdr:colOff>
      <xdr:row>2</xdr:row>
      <xdr:rowOff>0</xdr:rowOff>
    </xdr:from>
    <xdr:ext cx="76200" cy="200025"/>
    <xdr:sp fLocksText="0">
      <xdr:nvSpPr>
        <xdr:cNvPr id="326" name="Text Box 329"/>
        <xdr:cNvSpPr txBox="1">
          <a:spLocks noChangeArrowheads="1"/>
        </xdr:cNvSpPr>
      </xdr:nvSpPr>
      <xdr:spPr>
        <a:xfrm>
          <a:off x="10163175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552450</xdr:colOff>
      <xdr:row>5</xdr:row>
      <xdr:rowOff>95250</xdr:rowOff>
    </xdr:from>
    <xdr:to>
      <xdr:col>12</xdr:col>
      <xdr:colOff>257175</xdr:colOff>
      <xdr:row>9</xdr:row>
      <xdr:rowOff>133350</xdr:rowOff>
    </xdr:to>
    <xdr:sp>
      <xdr:nvSpPr>
        <xdr:cNvPr id="327" name="Oval 331"/>
        <xdr:cNvSpPr>
          <a:spLocks/>
        </xdr:cNvSpPr>
      </xdr:nvSpPr>
      <xdr:spPr>
        <a:xfrm>
          <a:off x="12325350" y="1133475"/>
          <a:ext cx="1647825" cy="752475"/>
        </a:xfrm>
        <a:prstGeom prst="ellipse">
          <a:avLst/>
        </a:prstGeom>
        <a:solidFill>
          <a:srgbClr val="FFFFFF"/>
        </a:solidFill>
        <a:ln w="25400" cmpd="sng">
          <a:solidFill>
            <a:srgbClr val="66006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</xdr:row>
      <xdr:rowOff>76200</xdr:rowOff>
    </xdr:from>
    <xdr:to>
      <xdr:col>15</xdr:col>
      <xdr:colOff>0</xdr:colOff>
      <xdr:row>12</xdr:row>
      <xdr:rowOff>142875</xdr:rowOff>
    </xdr:to>
    <xdr:sp>
      <xdr:nvSpPr>
        <xdr:cNvPr id="328" name="Oval 332"/>
        <xdr:cNvSpPr>
          <a:spLocks/>
        </xdr:cNvSpPr>
      </xdr:nvSpPr>
      <xdr:spPr>
        <a:xfrm>
          <a:off x="10086975" y="581025"/>
          <a:ext cx="6543675" cy="1885950"/>
        </a:xfrm>
        <a:prstGeom prst="ellipse">
          <a:avLst/>
        </a:prstGeom>
        <a:noFill/>
        <a:ln w="25400" cmpd="sng">
          <a:solidFill>
            <a:srgbClr val="FF00FF">
              <a:alpha val="50195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800100</xdr:colOff>
      <xdr:row>6</xdr:row>
      <xdr:rowOff>76200</xdr:rowOff>
    </xdr:from>
    <xdr:to>
      <xdr:col>12</xdr:col>
      <xdr:colOff>57150</xdr:colOff>
      <xdr:row>9</xdr:row>
      <xdr:rowOff>0</xdr:rowOff>
    </xdr:to>
    <xdr:sp>
      <xdr:nvSpPr>
        <xdr:cNvPr id="329" name="Text Box 333"/>
        <xdr:cNvSpPr txBox="1">
          <a:spLocks noChangeArrowheads="1"/>
        </xdr:cNvSpPr>
      </xdr:nvSpPr>
      <xdr:spPr>
        <a:xfrm>
          <a:off x="12573000" y="1285875"/>
          <a:ext cx="1200150" cy="4667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Press F9 key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-adm-nts1\hgt-adm\WINDOWS\TEMP\9807&#24046;&#36796;&#21360;&#21047;&#12450;&#12489;&#12524;&#1247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enmzoka.bizland.com/0311Nikkei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-adm-nts1\hgt-adm\WINDOWS\TEMP\&#25505;&#29992;\&#25505;&#29992;(98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-adm-nts1\hgt-adm\MSOFFICE\EXCEL\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XLS\MN\L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26376;&#27425;&#65434;&#65422;&#65439;&#65392;&#65412;\44&#26399;\44&#26399;7&#26376;&#2423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-adm-nts1\hgt-adm\Gen(&#24246;&#21209;)\&#26494;&#23713;&#12398;&#12501;&#12457;&#12523;&#12480;\&#27231;&#23494;&#38480;&#23450;FOLDER\9804KMOSGA\9812OAP\9901OAPcalendar\9807&#24046;&#36796;&#21360;&#21047;&#12450;&#12489;&#12524;&#1247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enmzoka.com/WINDOWS\TEMP\9812OAP\9901OAPcalendar\9807&#24046;&#36796;&#21360;&#21047;&#12450;&#12489;&#12524;&#1247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n\Documents\USHolidayWorkdays\050911JapanHolidayWorkDaysS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-l6hg5a91pso\my%20documents\WINDOWS\Temporary%20Internet%20Files\Content.IE5\DZLGK9V8\9901OAPcalendar\9807&#24046;&#36796;&#21360;&#21047;&#12450;&#12489;&#12524;&#124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地意向確認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IKKEIIndex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振込"/>
      <sheetName val="採用名簿"/>
      <sheetName val="本給ﾃｰﾌﾞﾙ"/>
      <sheetName val="ﾃｰﾌﾞﾙ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</sheetNames>
    <sheetDataSet>
      <sheetData sheetId="0">
        <row r="1">
          <cell r="A1" t="str">
            <v>HIDUKE</v>
          </cell>
          <cell r="B1" t="str">
            <v>44期　5月度</v>
          </cell>
        </row>
        <row r="2">
          <cell r="A2" t="str">
            <v>JIGYO</v>
          </cell>
          <cell r="B2" t="str">
            <v>＜ＨＧＴ＞</v>
          </cell>
        </row>
        <row r="3">
          <cell r="A3" t="str">
            <v>SUBT_J</v>
          </cell>
          <cell r="B3" t="str">
            <v>上期実績</v>
          </cell>
        </row>
        <row r="4">
          <cell r="A4" t="str">
            <v>SUBT_Y</v>
          </cell>
          <cell r="B4" t="str">
            <v>上期実行予算</v>
          </cell>
        </row>
        <row r="6">
          <cell r="A6" t="str">
            <v>A1------M</v>
          </cell>
          <cell r="B6" t="str">
            <v>受託研究料</v>
          </cell>
          <cell r="C6" t="str">
            <v> </v>
          </cell>
          <cell r="D6">
            <v>0</v>
          </cell>
          <cell r="E6">
            <v>0</v>
          </cell>
        </row>
        <row r="7">
          <cell r="A7" t="str">
            <v>A2------M</v>
          </cell>
          <cell r="B7" t="str">
            <v>費用</v>
          </cell>
          <cell r="C7" t="str">
            <v> </v>
          </cell>
          <cell r="D7">
            <v>0</v>
          </cell>
          <cell r="E7">
            <v>0</v>
          </cell>
        </row>
        <row r="8">
          <cell r="A8" t="str">
            <v>A201----M</v>
          </cell>
          <cell r="B8" t="str">
            <v>直接費</v>
          </cell>
          <cell r="C8" t="str">
            <v> </v>
          </cell>
          <cell r="D8">
            <v>0</v>
          </cell>
          <cell r="E8">
            <v>0</v>
          </cell>
        </row>
        <row r="9">
          <cell r="A9" t="str">
            <v>A20101--M</v>
          </cell>
          <cell r="B9" t="str">
            <v>材料費</v>
          </cell>
          <cell r="C9" t="str">
            <v> </v>
          </cell>
          <cell r="D9">
            <v>0</v>
          </cell>
          <cell r="E9">
            <v>0</v>
          </cell>
        </row>
        <row r="10">
          <cell r="A10" t="str">
            <v>A2010101J</v>
          </cell>
          <cell r="B10" t="str">
            <v>-</v>
          </cell>
          <cell r="C10" t="str">
            <v> </v>
          </cell>
          <cell r="D10">
            <v>1357798458</v>
          </cell>
          <cell r="E10">
            <v>3036569718</v>
          </cell>
        </row>
        <row r="11">
          <cell r="A11" t="str">
            <v>A2010101M</v>
          </cell>
          <cell r="B11" t="str">
            <v>購入部品費</v>
          </cell>
          <cell r="C11" t="str">
            <v> </v>
          </cell>
          <cell r="D11">
            <v>0</v>
          </cell>
          <cell r="E11">
            <v>0</v>
          </cell>
        </row>
        <row r="12">
          <cell r="A12" t="str">
            <v>A2010102J</v>
          </cell>
          <cell r="B12" t="str">
            <v>-</v>
          </cell>
          <cell r="C12" t="str">
            <v> </v>
          </cell>
          <cell r="D12">
            <v>32396415</v>
          </cell>
          <cell r="E12">
            <v>37022300</v>
          </cell>
        </row>
        <row r="13">
          <cell r="A13" t="str">
            <v>A2010102M</v>
          </cell>
          <cell r="B13" t="str">
            <v>委託研究費（Ｈ Gr）</v>
          </cell>
          <cell r="C13" t="str">
            <v> </v>
          </cell>
          <cell r="D13">
            <v>0</v>
          </cell>
          <cell r="E13">
            <v>0</v>
          </cell>
        </row>
        <row r="14">
          <cell r="A14" t="str">
            <v>A2010103M</v>
          </cell>
          <cell r="B14" t="str">
            <v>委託研究費（ＨＲＡ）</v>
          </cell>
          <cell r="C14" t="str">
            <v> </v>
          </cell>
          <cell r="D14">
            <v>0</v>
          </cell>
          <cell r="E14">
            <v>0</v>
          </cell>
        </row>
        <row r="15">
          <cell r="A15" t="str">
            <v>A2010104M</v>
          </cell>
          <cell r="B15" t="str">
            <v>委託研究費（ＨＲＥ－Ｇ）</v>
          </cell>
          <cell r="C15" t="str">
            <v> </v>
          </cell>
          <cell r="D15">
            <v>0</v>
          </cell>
          <cell r="E15">
            <v>0</v>
          </cell>
        </row>
        <row r="16">
          <cell r="A16" t="str">
            <v>A2010105M</v>
          </cell>
          <cell r="B16" t="str">
            <v>委託研究費（ＨＲＥ－ＵＫ）</v>
          </cell>
          <cell r="C16" t="str">
            <v> </v>
          </cell>
          <cell r="D16">
            <v>0</v>
          </cell>
          <cell r="E16">
            <v>0</v>
          </cell>
        </row>
        <row r="17">
          <cell r="A17" t="str">
            <v>A2010106J</v>
          </cell>
          <cell r="B17" t="str">
            <v>-</v>
          </cell>
          <cell r="C17" t="str">
            <v> </v>
          </cell>
          <cell r="D17">
            <v>7744826</v>
          </cell>
          <cell r="E17">
            <v>177952505</v>
          </cell>
        </row>
        <row r="18">
          <cell r="A18" t="str">
            <v>A2010106M</v>
          </cell>
          <cell r="B18" t="str">
            <v>委託研究費（他）</v>
          </cell>
          <cell r="C18" t="str">
            <v> </v>
          </cell>
          <cell r="D18">
            <v>0</v>
          </cell>
          <cell r="E18">
            <v>0</v>
          </cell>
        </row>
        <row r="19">
          <cell r="A19" t="str">
            <v>A2010107J</v>
          </cell>
          <cell r="B19" t="str">
            <v>-</v>
          </cell>
          <cell r="C19" t="str">
            <v> </v>
          </cell>
          <cell r="D19">
            <v>98993717</v>
          </cell>
          <cell r="E19">
            <v>272989537</v>
          </cell>
        </row>
        <row r="20">
          <cell r="A20" t="str">
            <v>A2010107M</v>
          </cell>
          <cell r="B20" t="str">
            <v>テスト車輌費</v>
          </cell>
          <cell r="C20" t="str">
            <v> </v>
          </cell>
          <cell r="D20">
            <v>0</v>
          </cell>
          <cell r="E20">
            <v>0</v>
          </cell>
        </row>
        <row r="21">
          <cell r="A21" t="str">
            <v>A2010108J</v>
          </cell>
          <cell r="B21" t="str">
            <v>-</v>
          </cell>
          <cell r="C21" t="str">
            <v> </v>
          </cell>
          <cell r="D21">
            <v>29368578</v>
          </cell>
          <cell r="E21">
            <v>49646626</v>
          </cell>
        </row>
        <row r="22">
          <cell r="A22" t="str">
            <v>A2010108M</v>
          </cell>
          <cell r="B22" t="str">
            <v>その他材料費</v>
          </cell>
          <cell r="C22" t="str">
            <v> </v>
          </cell>
          <cell r="D22">
            <v>0</v>
          </cell>
          <cell r="E22">
            <v>0</v>
          </cell>
        </row>
        <row r="23">
          <cell r="A23" t="str">
            <v>A2010109J</v>
          </cell>
          <cell r="B23" t="str">
            <v>_</v>
          </cell>
          <cell r="C23" t="str">
            <v> </v>
          </cell>
          <cell r="D23">
            <v>-250722944</v>
          </cell>
          <cell r="E23">
            <v>-228653744</v>
          </cell>
        </row>
        <row r="24">
          <cell r="A24" t="str">
            <v>A2010109M</v>
          </cell>
          <cell r="B24" t="str">
            <v>材料費（Ｒ）</v>
          </cell>
          <cell r="C24" t="str">
            <v> </v>
          </cell>
          <cell r="D24">
            <v>0</v>
          </cell>
          <cell r="E24">
            <v>0</v>
          </cell>
        </row>
        <row r="25">
          <cell r="A25" t="str">
            <v>A20102--M</v>
          </cell>
          <cell r="B25" t="str">
            <v>テスト関係費</v>
          </cell>
          <cell r="C25" t="str">
            <v> </v>
          </cell>
          <cell r="D25">
            <v>0</v>
          </cell>
          <cell r="E25">
            <v>0</v>
          </cell>
        </row>
        <row r="26">
          <cell r="A26" t="str">
            <v>A2010201J</v>
          </cell>
          <cell r="B26" t="str">
            <v>-</v>
          </cell>
          <cell r="C26" t="str">
            <v> </v>
          </cell>
          <cell r="D26">
            <v>208283654</v>
          </cell>
          <cell r="E26">
            <v>446964587</v>
          </cell>
        </row>
        <row r="27">
          <cell r="A27" t="str">
            <v>A2010201M</v>
          </cell>
          <cell r="B27" t="str">
            <v>国内テスト関係費</v>
          </cell>
          <cell r="C27" t="str">
            <v> </v>
          </cell>
          <cell r="D27">
            <v>0</v>
          </cell>
          <cell r="E27">
            <v>0</v>
          </cell>
        </row>
        <row r="28">
          <cell r="A28" t="str">
            <v>A2010202J</v>
          </cell>
          <cell r="B28" t="str">
            <v>-</v>
          </cell>
          <cell r="C28" t="str">
            <v> </v>
          </cell>
          <cell r="D28">
            <v>250907819</v>
          </cell>
          <cell r="E28">
            <v>387407825</v>
          </cell>
        </row>
        <row r="29">
          <cell r="A29" t="str">
            <v>A2010202M</v>
          </cell>
          <cell r="B29" t="str">
            <v>海外テスト関係費</v>
          </cell>
          <cell r="C29" t="str">
            <v> </v>
          </cell>
          <cell r="D29">
            <v>0</v>
          </cell>
          <cell r="E29">
            <v>0</v>
          </cell>
        </row>
        <row r="30">
          <cell r="A30" t="str">
            <v>A2010203J</v>
          </cell>
          <cell r="B30" t="str">
            <v>_</v>
          </cell>
          <cell r="C30" t="str">
            <v> </v>
          </cell>
          <cell r="D30">
            <v>67626399</v>
          </cell>
          <cell r="E30">
            <v>108117396</v>
          </cell>
        </row>
        <row r="31">
          <cell r="A31" t="str">
            <v>A2010203M</v>
          </cell>
          <cell r="B31" t="str">
            <v>テスト関係費（Ｒ）</v>
          </cell>
          <cell r="C31" t="str">
            <v> </v>
          </cell>
          <cell r="D31">
            <v>0</v>
          </cell>
          <cell r="E31">
            <v>0</v>
          </cell>
        </row>
        <row r="32">
          <cell r="A32" t="str">
            <v>A202----M</v>
          </cell>
          <cell r="B32" t="str">
            <v>間接費</v>
          </cell>
          <cell r="C32" t="str">
            <v> </v>
          </cell>
          <cell r="D32">
            <v>0</v>
          </cell>
          <cell r="E32">
            <v>0</v>
          </cell>
        </row>
        <row r="33">
          <cell r="A33" t="str">
            <v>A20201--M</v>
          </cell>
          <cell r="B33" t="str">
            <v>労務費</v>
          </cell>
          <cell r="C33" t="str">
            <v> </v>
          </cell>
          <cell r="D33">
            <v>0</v>
          </cell>
          <cell r="E33">
            <v>0</v>
          </cell>
        </row>
        <row r="34">
          <cell r="A34" t="str">
            <v>A2020101J</v>
          </cell>
          <cell r="B34" t="str">
            <v>-</v>
          </cell>
          <cell r="C34" t="str">
            <v> </v>
          </cell>
          <cell r="D34">
            <v>1757901187</v>
          </cell>
          <cell r="E34">
            <v>3420096651</v>
          </cell>
        </row>
        <row r="35">
          <cell r="A35" t="str">
            <v>A2020101M</v>
          </cell>
          <cell r="B35" t="str">
            <v>給料</v>
          </cell>
          <cell r="C35" t="str">
            <v> </v>
          </cell>
          <cell r="D35">
            <v>0</v>
          </cell>
          <cell r="E35">
            <v>0</v>
          </cell>
        </row>
        <row r="36">
          <cell r="A36" t="str">
            <v>A2020102J</v>
          </cell>
          <cell r="B36" t="str">
            <v>-</v>
          </cell>
          <cell r="C36" t="str">
            <v> </v>
          </cell>
          <cell r="D36">
            <v>372236852</v>
          </cell>
          <cell r="E36">
            <v>743687737</v>
          </cell>
        </row>
        <row r="37">
          <cell r="A37" t="str">
            <v>A2020102M</v>
          </cell>
          <cell r="B37" t="str">
            <v>超過勤務手当</v>
          </cell>
          <cell r="C37" t="str">
            <v> </v>
          </cell>
          <cell r="D37">
            <v>0</v>
          </cell>
          <cell r="E37">
            <v>0</v>
          </cell>
        </row>
        <row r="38">
          <cell r="A38" t="str">
            <v>A2020103J</v>
          </cell>
          <cell r="B38" t="str">
            <v>-</v>
          </cell>
          <cell r="C38" t="str">
            <v> </v>
          </cell>
          <cell r="D38">
            <v>6911784</v>
          </cell>
          <cell r="E38">
            <v>13239172</v>
          </cell>
        </row>
        <row r="39">
          <cell r="A39" t="str">
            <v>A2020103M</v>
          </cell>
          <cell r="B39" t="str">
            <v>雑給</v>
          </cell>
          <cell r="C39" t="str">
            <v> </v>
          </cell>
          <cell r="D39">
            <v>0</v>
          </cell>
          <cell r="E39">
            <v>0</v>
          </cell>
        </row>
        <row r="40">
          <cell r="A40" t="str">
            <v>A2020104J</v>
          </cell>
          <cell r="B40" t="str">
            <v>-</v>
          </cell>
          <cell r="C40" t="str">
            <v> </v>
          </cell>
          <cell r="D40">
            <v>507876796</v>
          </cell>
          <cell r="E40">
            <v>996522652</v>
          </cell>
        </row>
        <row r="41">
          <cell r="A41" t="str">
            <v>A2020104M</v>
          </cell>
          <cell r="B41" t="str">
            <v>作業応援依頼費</v>
          </cell>
          <cell r="C41" t="str">
            <v> </v>
          </cell>
          <cell r="D41">
            <v>0</v>
          </cell>
          <cell r="E41">
            <v>0</v>
          </cell>
        </row>
        <row r="42">
          <cell r="A42" t="str">
            <v>A2020105J</v>
          </cell>
          <cell r="B42" t="str">
            <v>-</v>
          </cell>
          <cell r="C42" t="str">
            <v> </v>
          </cell>
          <cell r="D42">
            <v>163997940</v>
          </cell>
          <cell r="E42">
            <v>290615139</v>
          </cell>
        </row>
        <row r="43">
          <cell r="A43" t="str">
            <v>A2020105M</v>
          </cell>
          <cell r="B43" t="str">
            <v>退職金</v>
          </cell>
          <cell r="C43" t="str">
            <v> </v>
          </cell>
          <cell r="D43">
            <v>0</v>
          </cell>
          <cell r="E43">
            <v>0</v>
          </cell>
        </row>
        <row r="44">
          <cell r="A44" t="str">
            <v>A2020106M</v>
          </cell>
          <cell r="B44" t="str">
            <v>従業員賞与</v>
          </cell>
          <cell r="C44" t="str">
            <v> </v>
          </cell>
          <cell r="D44">
            <v>0</v>
          </cell>
          <cell r="E44">
            <v>0</v>
          </cell>
        </row>
        <row r="45">
          <cell r="A45" t="str">
            <v>A2020107J</v>
          </cell>
          <cell r="B45" t="str">
            <v>-</v>
          </cell>
          <cell r="C45" t="str">
            <v> </v>
          </cell>
          <cell r="D45">
            <v>873997000</v>
          </cell>
          <cell r="E45">
            <v>1747994000</v>
          </cell>
        </row>
        <row r="46">
          <cell r="A46" t="str">
            <v>A2020107M</v>
          </cell>
          <cell r="B46" t="str">
            <v>賞与繰入額</v>
          </cell>
          <cell r="C46" t="str">
            <v> </v>
          </cell>
          <cell r="D46">
            <v>0</v>
          </cell>
          <cell r="E46">
            <v>0</v>
          </cell>
        </row>
        <row r="47">
          <cell r="A47" t="str">
            <v>A2020108J</v>
          </cell>
          <cell r="B47" t="str">
            <v>-</v>
          </cell>
          <cell r="C47" t="str">
            <v> </v>
          </cell>
          <cell r="D47">
            <v>102709782</v>
          </cell>
          <cell r="E47">
            <v>201072737</v>
          </cell>
        </row>
        <row r="48">
          <cell r="A48" t="str">
            <v>A2020108M</v>
          </cell>
          <cell r="B48" t="str">
            <v>健康保険料</v>
          </cell>
          <cell r="C48" t="str">
            <v> </v>
          </cell>
          <cell r="D48">
            <v>0</v>
          </cell>
          <cell r="E48">
            <v>0</v>
          </cell>
        </row>
        <row r="49">
          <cell r="A49" t="str">
            <v>A2020109J</v>
          </cell>
          <cell r="B49" t="str">
            <v>-</v>
          </cell>
          <cell r="C49" t="str">
            <v> </v>
          </cell>
          <cell r="D49">
            <v>422909989</v>
          </cell>
          <cell r="E49">
            <v>623703848</v>
          </cell>
        </row>
        <row r="50">
          <cell r="A50" t="str">
            <v>A2020109M</v>
          </cell>
          <cell r="B50" t="str">
            <v>厚生年金保険料</v>
          </cell>
          <cell r="C50" t="str">
            <v> </v>
          </cell>
          <cell r="D50">
            <v>0</v>
          </cell>
          <cell r="E50">
            <v>0</v>
          </cell>
        </row>
        <row r="51">
          <cell r="A51" t="str">
            <v>A2020110J</v>
          </cell>
          <cell r="B51" t="str">
            <v>-</v>
          </cell>
          <cell r="C51" t="str">
            <v> </v>
          </cell>
          <cell r="D51">
            <v>30826916</v>
          </cell>
          <cell r="E51">
            <v>70914264</v>
          </cell>
        </row>
        <row r="52">
          <cell r="A52" t="str">
            <v>A2020110M</v>
          </cell>
          <cell r="B52" t="str">
            <v>労働保険料</v>
          </cell>
          <cell r="C52" t="str">
            <v> </v>
          </cell>
          <cell r="D52">
            <v>0</v>
          </cell>
          <cell r="E52">
            <v>0</v>
          </cell>
        </row>
        <row r="53">
          <cell r="A53" t="str">
            <v>A20202--M</v>
          </cell>
          <cell r="B53" t="str">
            <v>操業費</v>
          </cell>
          <cell r="C53" t="str">
            <v> </v>
          </cell>
          <cell r="D53">
            <v>0</v>
          </cell>
          <cell r="E53">
            <v>0</v>
          </cell>
        </row>
        <row r="54">
          <cell r="A54" t="str">
            <v>A2020201J</v>
          </cell>
          <cell r="B54" t="str">
            <v>-</v>
          </cell>
          <cell r="C54" t="str">
            <v> </v>
          </cell>
          <cell r="D54">
            <v>38964458</v>
          </cell>
          <cell r="E54">
            <v>66640044</v>
          </cell>
        </row>
        <row r="55">
          <cell r="A55" t="str">
            <v>A2020201M</v>
          </cell>
          <cell r="B55" t="str">
            <v>石油製品</v>
          </cell>
          <cell r="C55" t="str">
            <v> </v>
          </cell>
          <cell r="D55">
            <v>0</v>
          </cell>
          <cell r="E55">
            <v>0</v>
          </cell>
        </row>
        <row r="56">
          <cell r="A56" t="str">
            <v>A2020202J</v>
          </cell>
          <cell r="B56" t="str">
            <v>-</v>
          </cell>
          <cell r="C56" t="str">
            <v> </v>
          </cell>
          <cell r="D56">
            <v>3912003</v>
          </cell>
          <cell r="E56">
            <v>6564100</v>
          </cell>
        </row>
        <row r="57">
          <cell r="A57" t="str">
            <v>A2020202M</v>
          </cell>
          <cell r="B57" t="str">
            <v>試作補助材料</v>
          </cell>
          <cell r="C57" t="str">
            <v> </v>
          </cell>
          <cell r="D57">
            <v>0</v>
          </cell>
          <cell r="E57">
            <v>0</v>
          </cell>
        </row>
        <row r="58">
          <cell r="A58" t="str">
            <v>A2020203J</v>
          </cell>
          <cell r="B58" t="str">
            <v>-</v>
          </cell>
          <cell r="C58" t="str">
            <v> </v>
          </cell>
          <cell r="D58">
            <v>14123528</v>
          </cell>
          <cell r="E58">
            <v>17440682</v>
          </cell>
        </row>
        <row r="59">
          <cell r="A59" t="str">
            <v>A2020203M</v>
          </cell>
          <cell r="B59" t="str">
            <v>治具</v>
          </cell>
          <cell r="C59" t="str">
            <v> </v>
          </cell>
          <cell r="D59">
            <v>0</v>
          </cell>
          <cell r="E59">
            <v>0</v>
          </cell>
        </row>
        <row r="60">
          <cell r="A60" t="str">
            <v>A2020204J</v>
          </cell>
          <cell r="B60" t="str">
            <v>-</v>
          </cell>
          <cell r="C60" t="str">
            <v> </v>
          </cell>
          <cell r="D60">
            <v>8433141</v>
          </cell>
          <cell r="E60">
            <v>14582182</v>
          </cell>
        </row>
        <row r="61">
          <cell r="A61" t="str">
            <v>A2020204M</v>
          </cell>
          <cell r="B61" t="str">
            <v>消耗工具</v>
          </cell>
          <cell r="C61" t="str">
            <v> </v>
          </cell>
          <cell r="D61">
            <v>0</v>
          </cell>
          <cell r="E61">
            <v>0</v>
          </cell>
        </row>
        <row r="62">
          <cell r="A62" t="str">
            <v>A2020205J</v>
          </cell>
          <cell r="B62" t="str">
            <v>-</v>
          </cell>
          <cell r="C62" t="str">
            <v> </v>
          </cell>
          <cell r="D62">
            <v>1613023</v>
          </cell>
          <cell r="E62">
            <v>3501828</v>
          </cell>
        </row>
        <row r="63">
          <cell r="A63" t="str">
            <v>A2020205M</v>
          </cell>
          <cell r="B63" t="str">
            <v>試験研究用器具費（レンタル・リース）</v>
          </cell>
          <cell r="C63" t="str">
            <v> </v>
          </cell>
          <cell r="D63">
            <v>0</v>
          </cell>
          <cell r="E63">
            <v>0</v>
          </cell>
        </row>
        <row r="64">
          <cell r="A64" t="str">
            <v>A2020206J</v>
          </cell>
          <cell r="B64" t="str">
            <v>-</v>
          </cell>
          <cell r="C64" t="str">
            <v> </v>
          </cell>
          <cell r="D64">
            <v>20847240</v>
          </cell>
          <cell r="E64">
            <v>31916940</v>
          </cell>
        </row>
        <row r="65">
          <cell r="A65" t="str">
            <v>A2020206M</v>
          </cell>
          <cell r="B65" t="str">
            <v>試験研究用器具費（研究器具）</v>
          </cell>
          <cell r="C65" t="str">
            <v> </v>
          </cell>
          <cell r="D65">
            <v>0</v>
          </cell>
          <cell r="E65">
            <v>0</v>
          </cell>
        </row>
        <row r="66">
          <cell r="A66" t="str">
            <v>A2020207J</v>
          </cell>
          <cell r="B66" t="str">
            <v>-</v>
          </cell>
          <cell r="C66" t="str">
            <v> </v>
          </cell>
          <cell r="D66">
            <v>8405760</v>
          </cell>
          <cell r="E66">
            <v>15607813</v>
          </cell>
        </row>
        <row r="67">
          <cell r="A67" t="str">
            <v>A2020207M</v>
          </cell>
          <cell r="B67" t="str">
            <v>試験研究用器具費（テスト治具）</v>
          </cell>
          <cell r="C67" t="str">
            <v> </v>
          </cell>
          <cell r="D67">
            <v>0</v>
          </cell>
          <cell r="E67">
            <v>0</v>
          </cell>
        </row>
        <row r="68">
          <cell r="A68" t="str">
            <v>A2020208J</v>
          </cell>
          <cell r="B68" t="str">
            <v>-</v>
          </cell>
          <cell r="C68" t="str">
            <v> </v>
          </cell>
          <cell r="D68">
            <v>1997600</v>
          </cell>
          <cell r="E68">
            <v>3648450</v>
          </cell>
        </row>
        <row r="69">
          <cell r="A69" t="str">
            <v>A2020208M</v>
          </cell>
          <cell r="B69" t="str">
            <v>作業用備品</v>
          </cell>
          <cell r="C69" t="str">
            <v> </v>
          </cell>
          <cell r="D69">
            <v>0</v>
          </cell>
          <cell r="E69">
            <v>0</v>
          </cell>
        </row>
        <row r="70">
          <cell r="A70" t="str">
            <v>A2020209J</v>
          </cell>
          <cell r="B70" t="str">
            <v>-</v>
          </cell>
          <cell r="C70" t="str">
            <v> </v>
          </cell>
          <cell r="D70">
            <v>2600000</v>
          </cell>
          <cell r="E70">
            <v>2600000</v>
          </cell>
        </row>
        <row r="71">
          <cell r="A71" t="str">
            <v>A2020209M</v>
          </cell>
          <cell r="B71" t="str">
            <v>複合検具</v>
          </cell>
          <cell r="C71" t="str">
            <v> </v>
          </cell>
          <cell r="D71">
            <v>0</v>
          </cell>
          <cell r="E71">
            <v>0</v>
          </cell>
        </row>
        <row r="72">
          <cell r="A72" t="str">
            <v>A2020210J</v>
          </cell>
          <cell r="B72" t="str">
            <v>-</v>
          </cell>
          <cell r="C72" t="str">
            <v> </v>
          </cell>
          <cell r="D72">
            <v>135225793</v>
          </cell>
          <cell r="E72">
            <v>271233608</v>
          </cell>
        </row>
        <row r="73">
          <cell r="A73" t="str">
            <v>A2020210M</v>
          </cell>
          <cell r="B73" t="str">
            <v>電力料</v>
          </cell>
          <cell r="C73" t="str">
            <v> </v>
          </cell>
          <cell r="D73">
            <v>0</v>
          </cell>
          <cell r="E73">
            <v>0</v>
          </cell>
        </row>
        <row r="74">
          <cell r="A74" t="str">
            <v>A2020211J</v>
          </cell>
          <cell r="B74" t="str">
            <v>-</v>
          </cell>
          <cell r="C74" t="str">
            <v> </v>
          </cell>
          <cell r="D74">
            <v>3823024</v>
          </cell>
          <cell r="E74">
            <v>6152948</v>
          </cell>
        </row>
        <row r="75">
          <cell r="A75" t="str">
            <v>A2020211M</v>
          </cell>
          <cell r="B75" t="str">
            <v>燃料費</v>
          </cell>
          <cell r="C75" t="str">
            <v> </v>
          </cell>
          <cell r="D75">
            <v>0</v>
          </cell>
          <cell r="E75">
            <v>0</v>
          </cell>
        </row>
        <row r="76">
          <cell r="A76" t="str">
            <v>A2020212J</v>
          </cell>
          <cell r="B76" t="str">
            <v>-</v>
          </cell>
          <cell r="C76" t="str">
            <v> </v>
          </cell>
          <cell r="D76">
            <v>960840</v>
          </cell>
          <cell r="E76">
            <v>446840</v>
          </cell>
        </row>
        <row r="77">
          <cell r="A77" t="str">
            <v>A2020212M</v>
          </cell>
          <cell r="B77" t="str">
            <v>水道料</v>
          </cell>
          <cell r="C77" t="str">
            <v> </v>
          </cell>
          <cell r="D77">
            <v>0</v>
          </cell>
          <cell r="E77">
            <v>0</v>
          </cell>
        </row>
        <row r="78">
          <cell r="A78" t="str">
            <v>A2020213J</v>
          </cell>
          <cell r="B78" t="str">
            <v>-</v>
          </cell>
          <cell r="C78" t="str">
            <v> </v>
          </cell>
          <cell r="D78">
            <v>0</v>
          </cell>
          <cell r="E78">
            <v>12500</v>
          </cell>
        </row>
        <row r="79">
          <cell r="A79" t="str">
            <v>A2020213M</v>
          </cell>
          <cell r="B79" t="str">
            <v>作業用消耗品費（設計用）</v>
          </cell>
          <cell r="C79" t="str">
            <v> </v>
          </cell>
          <cell r="D79">
            <v>0</v>
          </cell>
          <cell r="E79">
            <v>0</v>
          </cell>
        </row>
        <row r="80">
          <cell r="A80" t="str">
            <v>A2020214J</v>
          </cell>
          <cell r="B80" t="str">
            <v>-</v>
          </cell>
          <cell r="C80" t="str">
            <v> </v>
          </cell>
          <cell r="D80">
            <v>32864420</v>
          </cell>
          <cell r="E80">
            <v>64611942</v>
          </cell>
        </row>
        <row r="81">
          <cell r="A81" t="str">
            <v>A2020214M</v>
          </cell>
          <cell r="B81" t="str">
            <v>作業用消耗品費（一般）</v>
          </cell>
          <cell r="C81" t="str">
            <v> </v>
          </cell>
          <cell r="D81">
            <v>0</v>
          </cell>
          <cell r="E81">
            <v>0</v>
          </cell>
        </row>
        <row r="82">
          <cell r="A82" t="str">
            <v>A2020215J</v>
          </cell>
          <cell r="B82" t="str">
            <v>-</v>
          </cell>
          <cell r="C82" t="str">
            <v> </v>
          </cell>
          <cell r="D82">
            <v>7986280</v>
          </cell>
          <cell r="E82">
            <v>8975272</v>
          </cell>
        </row>
        <row r="83">
          <cell r="A83" t="str">
            <v>A2020215M</v>
          </cell>
          <cell r="B83" t="str">
            <v>作業用消耗品費（安全）</v>
          </cell>
          <cell r="C83" t="str">
            <v> </v>
          </cell>
          <cell r="D83">
            <v>0</v>
          </cell>
          <cell r="E83">
            <v>0</v>
          </cell>
        </row>
        <row r="84">
          <cell r="A84" t="str">
            <v>A2020216J</v>
          </cell>
          <cell r="B84" t="str">
            <v>-</v>
          </cell>
          <cell r="C84" t="str">
            <v> </v>
          </cell>
          <cell r="D84">
            <v>0</v>
          </cell>
          <cell r="E84">
            <v>0</v>
          </cell>
        </row>
        <row r="85">
          <cell r="A85" t="str">
            <v>A2020216M</v>
          </cell>
          <cell r="B85" t="str">
            <v>作業用消耗品費（設管）</v>
          </cell>
          <cell r="C85" t="str">
            <v> </v>
          </cell>
          <cell r="D85">
            <v>0</v>
          </cell>
          <cell r="E85">
            <v>0</v>
          </cell>
        </row>
        <row r="86">
          <cell r="A86" t="str">
            <v>A2020217J</v>
          </cell>
          <cell r="B86" t="str">
            <v>-</v>
          </cell>
          <cell r="C86" t="str">
            <v> </v>
          </cell>
          <cell r="D86">
            <v>39118456</v>
          </cell>
          <cell r="E86">
            <v>75712133</v>
          </cell>
        </row>
        <row r="87">
          <cell r="A87" t="str">
            <v>A2020217M</v>
          </cell>
          <cell r="B87" t="str">
            <v>図面費</v>
          </cell>
          <cell r="C87" t="str">
            <v> </v>
          </cell>
          <cell r="D87">
            <v>0</v>
          </cell>
          <cell r="E87">
            <v>0</v>
          </cell>
        </row>
        <row r="88">
          <cell r="A88" t="str">
            <v>A20203--M</v>
          </cell>
          <cell r="B88" t="str">
            <v>設備費</v>
          </cell>
          <cell r="C88" t="str">
            <v> </v>
          </cell>
          <cell r="D88">
            <v>0</v>
          </cell>
          <cell r="E88">
            <v>0</v>
          </cell>
        </row>
        <row r="89">
          <cell r="A89" t="str">
            <v>A2020301J</v>
          </cell>
          <cell r="B89" t="str">
            <v>-</v>
          </cell>
          <cell r="C89" t="str">
            <v> </v>
          </cell>
          <cell r="D89">
            <v>1077540</v>
          </cell>
          <cell r="E89">
            <v>2027270</v>
          </cell>
        </row>
        <row r="90">
          <cell r="A90" t="str">
            <v>A2020301M</v>
          </cell>
          <cell r="B90" t="str">
            <v>機械修理</v>
          </cell>
          <cell r="C90" t="str">
            <v> </v>
          </cell>
          <cell r="D90">
            <v>0</v>
          </cell>
          <cell r="E90">
            <v>0</v>
          </cell>
        </row>
        <row r="91">
          <cell r="A91" t="str">
            <v>A2020302J</v>
          </cell>
          <cell r="B91" t="str">
            <v>-</v>
          </cell>
          <cell r="C91" t="str">
            <v> </v>
          </cell>
          <cell r="D91">
            <v>16960456</v>
          </cell>
          <cell r="E91">
            <v>30086636</v>
          </cell>
        </row>
        <row r="92">
          <cell r="A92" t="str">
            <v>A2020302M</v>
          </cell>
          <cell r="B92" t="str">
            <v>研究設備修理</v>
          </cell>
          <cell r="C92" t="str">
            <v> </v>
          </cell>
          <cell r="D92">
            <v>0</v>
          </cell>
          <cell r="E92">
            <v>0</v>
          </cell>
        </row>
        <row r="93">
          <cell r="A93" t="str">
            <v>A2020303J</v>
          </cell>
          <cell r="B93" t="str">
            <v>-</v>
          </cell>
          <cell r="C93" t="str">
            <v> </v>
          </cell>
          <cell r="D93">
            <v>56458004</v>
          </cell>
          <cell r="E93">
            <v>72287737</v>
          </cell>
        </row>
        <row r="94">
          <cell r="A94" t="str">
            <v>A2020303M</v>
          </cell>
          <cell r="B94" t="str">
            <v>一般設備修理</v>
          </cell>
          <cell r="C94" t="str">
            <v> </v>
          </cell>
          <cell r="D94">
            <v>0</v>
          </cell>
          <cell r="E94">
            <v>0</v>
          </cell>
        </row>
        <row r="95">
          <cell r="A95" t="str">
            <v>A2020304J</v>
          </cell>
          <cell r="B95" t="str">
            <v>-</v>
          </cell>
          <cell r="C95" t="str">
            <v> </v>
          </cell>
          <cell r="D95">
            <v>9938840</v>
          </cell>
          <cell r="E95">
            <v>14559840</v>
          </cell>
        </row>
        <row r="96">
          <cell r="A96" t="str">
            <v>A2020304M</v>
          </cell>
          <cell r="B96" t="str">
            <v>土木建築修理</v>
          </cell>
          <cell r="C96" t="str">
            <v> </v>
          </cell>
          <cell r="D96">
            <v>0</v>
          </cell>
          <cell r="E96">
            <v>0</v>
          </cell>
        </row>
        <row r="97">
          <cell r="A97" t="str">
            <v>A2020305J</v>
          </cell>
          <cell r="B97" t="str">
            <v>-</v>
          </cell>
          <cell r="C97" t="str">
            <v> </v>
          </cell>
          <cell r="D97">
            <v>11690707</v>
          </cell>
          <cell r="E97">
            <v>12190707</v>
          </cell>
        </row>
        <row r="98">
          <cell r="A98" t="str">
            <v>A2020305M</v>
          </cell>
          <cell r="B98" t="str">
            <v>Ｌ／Ｏ費</v>
          </cell>
          <cell r="C98" t="str">
            <v> </v>
          </cell>
          <cell r="D98">
            <v>0</v>
          </cell>
          <cell r="E98">
            <v>0</v>
          </cell>
        </row>
        <row r="99">
          <cell r="A99" t="str">
            <v>A2020306M</v>
          </cell>
          <cell r="B99" t="str">
            <v>Ｌ／Ｏ費（Ａ）</v>
          </cell>
          <cell r="C99" t="str">
            <v> </v>
          </cell>
          <cell r="D99">
            <v>0</v>
          </cell>
          <cell r="E99">
            <v>0</v>
          </cell>
        </row>
        <row r="100">
          <cell r="A100" t="str">
            <v>A2020307M</v>
          </cell>
          <cell r="B100" t="str">
            <v>Ｌ／Ｏ費（Ｂ）</v>
          </cell>
          <cell r="C100" t="str">
            <v> </v>
          </cell>
          <cell r="D100">
            <v>0</v>
          </cell>
          <cell r="E100">
            <v>0</v>
          </cell>
        </row>
        <row r="101">
          <cell r="A101" t="str">
            <v>A2020308J</v>
          </cell>
          <cell r="B101" t="str">
            <v>-</v>
          </cell>
          <cell r="C101" t="str">
            <v> </v>
          </cell>
          <cell r="D101">
            <v>10253100</v>
          </cell>
          <cell r="E101">
            <v>20455100</v>
          </cell>
        </row>
        <row r="102">
          <cell r="A102" t="str">
            <v>A2020308M</v>
          </cell>
          <cell r="B102" t="str">
            <v>固定資産税</v>
          </cell>
          <cell r="C102" t="str">
            <v> </v>
          </cell>
          <cell r="D102">
            <v>0</v>
          </cell>
          <cell r="E102">
            <v>0</v>
          </cell>
        </row>
        <row r="103">
          <cell r="A103" t="str">
            <v>A2020309J</v>
          </cell>
          <cell r="B103" t="str">
            <v>-</v>
          </cell>
          <cell r="C103" t="str">
            <v> </v>
          </cell>
          <cell r="D103">
            <v>269192623</v>
          </cell>
          <cell r="E103">
            <v>531665425</v>
          </cell>
        </row>
        <row r="104">
          <cell r="A104" t="str">
            <v>A2020309M</v>
          </cell>
          <cell r="B104" t="str">
            <v>減価償却費</v>
          </cell>
          <cell r="C104" t="str">
            <v> </v>
          </cell>
          <cell r="D104">
            <v>0</v>
          </cell>
          <cell r="E104">
            <v>0</v>
          </cell>
        </row>
        <row r="105">
          <cell r="A105" t="str">
            <v>A2020310J</v>
          </cell>
          <cell r="B105" t="str">
            <v>-</v>
          </cell>
          <cell r="C105" t="str">
            <v> </v>
          </cell>
          <cell r="D105">
            <v>2253459</v>
          </cell>
          <cell r="E105">
            <v>4506918</v>
          </cell>
        </row>
        <row r="106">
          <cell r="A106" t="str">
            <v>A2020310M</v>
          </cell>
          <cell r="B106" t="str">
            <v>火災保険料</v>
          </cell>
          <cell r="C106" t="str">
            <v> </v>
          </cell>
          <cell r="D106">
            <v>0</v>
          </cell>
          <cell r="E106">
            <v>0</v>
          </cell>
        </row>
        <row r="107">
          <cell r="A107" t="str">
            <v>A2020311J</v>
          </cell>
          <cell r="B107" t="str">
            <v>-</v>
          </cell>
          <cell r="C107" t="str">
            <v> </v>
          </cell>
          <cell r="D107">
            <v>373568435</v>
          </cell>
          <cell r="E107">
            <v>685715441</v>
          </cell>
        </row>
        <row r="108">
          <cell r="A108" t="str">
            <v>A2020311M</v>
          </cell>
          <cell r="B108" t="str">
            <v>固定資産賃借料</v>
          </cell>
          <cell r="C108" t="str">
            <v> </v>
          </cell>
          <cell r="D108">
            <v>0</v>
          </cell>
          <cell r="E108">
            <v>0</v>
          </cell>
        </row>
        <row r="109">
          <cell r="A109" t="str">
            <v>A2020312J</v>
          </cell>
          <cell r="B109" t="str">
            <v>-</v>
          </cell>
          <cell r="C109" t="str">
            <v> </v>
          </cell>
          <cell r="D109">
            <v>816057</v>
          </cell>
          <cell r="E109">
            <v>1589602</v>
          </cell>
        </row>
        <row r="110">
          <cell r="A110" t="str">
            <v>A2020312M</v>
          </cell>
          <cell r="B110" t="str">
            <v>連絡車関係費</v>
          </cell>
          <cell r="C110" t="str">
            <v> </v>
          </cell>
          <cell r="D110">
            <v>0</v>
          </cell>
          <cell r="E110">
            <v>0</v>
          </cell>
        </row>
        <row r="111">
          <cell r="A111" t="str">
            <v>A20204--M</v>
          </cell>
          <cell r="B111" t="str">
            <v>管理費</v>
          </cell>
          <cell r="C111" t="str">
            <v> </v>
          </cell>
          <cell r="D111">
            <v>0</v>
          </cell>
          <cell r="E111">
            <v>0</v>
          </cell>
        </row>
        <row r="112">
          <cell r="A112" t="str">
            <v>A2020401J</v>
          </cell>
          <cell r="B112" t="str">
            <v>-</v>
          </cell>
          <cell r="C112" t="str">
            <v> </v>
          </cell>
          <cell r="D112">
            <v>41691322</v>
          </cell>
          <cell r="E112">
            <v>84621994</v>
          </cell>
        </row>
        <row r="113">
          <cell r="A113" t="str">
            <v>A2020401M</v>
          </cell>
          <cell r="B113" t="str">
            <v>給食補助金</v>
          </cell>
          <cell r="C113" t="str">
            <v> </v>
          </cell>
          <cell r="D113">
            <v>0</v>
          </cell>
          <cell r="E113">
            <v>0</v>
          </cell>
        </row>
        <row r="114">
          <cell r="A114" t="str">
            <v>A2020402J</v>
          </cell>
          <cell r="B114" t="str">
            <v>-</v>
          </cell>
          <cell r="C114" t="str">
            <v> </v>
          </cell>
          <cell r="D114">
            <v>3936350</v>
          </cell>
          <cell r="E114">
            <v>5553092</v>
          </cell>
        </row>
        <row r="115">
          <cell r="A115" t="str">
            <v>A2020402M</v>
          </cell>
          <cell r="B115" t="str">
            <v>レクリェエーション費</v>
          </cell>
          <cell r="C115" t="str">
            <v> </v>
          </cell>
          <cell r="D115">
            <v>0</v>
          </cell>
          <cell r="E115">
            <v>0</v>
          </cell>
        </row>
        <row r="116">
          <cell r="A116" t="str">
            <v>A2020403J</v>
          </cell>
          <cell r="B116" t="str">
            <v>-</v>
          </cell>
          <cell r="C116" t="str">
            <v> </v>
          </cell>
          <cell r="D116">
            <v>6023595</v>
          </cell>
          <cell r="E116">
            <v>11786269</v>
          </cell>
        </row>
        <row r="117">
          <cell r="A117" t="str">
            <v>A2020403M</v>
          </cell>
          <cell r="B117" t="str">
            <v>貸与品</v>
          </cell>
          <cell r="C117" t="str">
            <v> </v>
          </cell>
          <cell r="D117">
            <v>0</v>
          </cell>
          <cell r="E117">
            <v>0</v>
          </cell>
        </row>
        <row r="118">
          <cell r="A118" t="str">
            <v>A2020404J</v>
          </cell>
          <cell r="B118" t="str">
            <v>-</v>
          </cell>
          <cell r="C118" t="str">
            <v> </v>
          </cell>
          <cell r="D118">
            <v>-4609324</v>
          </cell>
          <cell r="E118">
            <v>-16004087</v>
          </cell>
        </row>
        <row r="119">
          <cell r="A119" t="str">
            <v>A2020404M</v>
          </cell>
          <cell r="B119" t="str">
            <v>診療関係費</v>
          </cell>
          <cell r="C119" t="str">
            <v> </v>
          </cell>
          <cell r="D119">
            <v>0</v>
          </cell>
          <cell r="E119">
            <v>0</v>
          </cell>
        </row>
        <row r="120">
          <cell r="A120" t="str">
            <v>A2020405J</v>
          </cell>
          <cell r="B120" t="str">
            <v>-</v>
          </cell>
          <cell r="C120" t="str">
            <v> </v>
          </cell>
          <cell r="D120">
            <v>5640543</v>
          </cell>
          <cell r="E120">
            <v>9561205</v>
          </cell>
        </row>
        <row r="121">
          <cell r="A121" t="str">
            <v>A2020405M</v>
          </cell>
          <cell r="B121" t="str">
            <v>安全衛生費</v>
          </cell>
          <cell r="C121" t="str">
            <v> </v>
          </cell>
          <cell r="D121">
            <v>0</v>
          </cell>
          <cell r="E121">
            <v>0</v>
          </cell>
        </row>
        <row r="122">
          <cell r="A122" t="str">
            <v>A2020406J</v>
          </cell>
          <cell r="B122" t="str">
            <v>-</v>
          </cell>
          <cell r="C122" t="str">
            <v> </v>
          </cell>
          <cell r="D122">
            <v>8237397</v>
          </cell>
          <cell r="E122">
            <v>18170063</v>
          </cell>
        </row>
        <row r="123">
          <cell r="A123" t="str">
            <v>A2020406M</v>
          </cell>
          <cell r="B123" t="str">
            <v>研修関係費</v>
          </cell>
          <cell r="C123" t="str">
            <v> </v>
          </cell>
          <cell r="D123">
            <v>0</v>
          </cell>
          <cell r="E123">
            <v>0</v>
          </cell>
        </row>
        <row r="124">
          <cell r="A124" t="str">
            <v>A2020407J</v>
          </cell>
          <cell r="B124" t="str">
            <v>-</v>
          </cell>
          <cell r="C124" t="str">
            <v> </v>
          </cell>
          <cell r="D124">
            <v>149537025</v>
          </cell>
          <cell r="E124">
            <v>281646079</v>
          </cell>
        </row>
        <row r="125">
          <cell r="A125" t="str">
            <v>A2020407M</v>
          </cell>
          <cell r="B125" t="str">
            <v>寮・社宅管理費</v>
          </cell>
          <cell r="C125" t="str">
            <v> </v>
          </cell>
          <cell r="D125">
            <v>0</v>
          </cell>
          <cell r="E125">
            <v>0</v>
          </cell>
        </row>
        <row r="126">
          <cell r="A126" t="str">
            <v>A2020408J</v>
          </cell>
          <cell r="B126" t="str">
            <v>-</v>
          </cell>
          <cell r="C126" t="str">
            <v> </v>
          </cell>
          <cell r="D126">
            <v>44063878</v>
          </cell>
          <cell r="E126">
            <v>79779837</v>
          </cell>
        </row>
        <row r="127">
          <cell r="A127" t="str">
            <v>A2020408M</v>
          </cell>
          <cell r="B127" t="str">
            <v>その他厚生費</v>
          </cell>
          <cell r="C127" t="str">
            <v> </v>
          </cell>
          <cell r="D127">
            <v>0</v>
          </cell>
          <cell r="E127">
            <v>0</v>
          </cell>
        </row>
        <row r="128">
          <cell r="A128" t="str">
            <v>A2020409J</v>
          </cell>
          <cell r="B128" t="str">
            <v>-</v>
          </cell>
          <cell r="C128" t="str">
            <v> </v>
          </cell>
          <cell r="D128">
            <v>13887093</v>
          </cell>
          <cell r="E128">
            <v>47553838</v>
          </cell>
        </row>
        <row r="129">
          <cell r="A129" t="str">
            <v>A2020409M</v>
          </cell>
          <cell r="B129" t="str">
            <v>国内旅費交通費</v>
          </cell>
          <cell r="C129" t="str">
            <v> </v>
          </cell>
          <cell r="D129">
            <v>0</v>
          </cell>
          <cell r="E129">
            <v>0</v>
          </cell>
        </row>
        <row r="130">
          <cell r="A130" t="str">
            <v>A2020410J</v>
          </cell>
          <cell r="B130" t="str">
            <v>-</v>
          </cell>
          <cell r="C130" t="str">
            <v> </v>
          </cell>
          <cell r="D130">
            <v>26906689</v>
          </cell>
          <cell r="E130">
            <v>49889337</v>
          </cell>
        </row>
        <row r="131">
          <cell r="A131" t="str">
            <v>A2020410M</v>
          </cell>
          <cell r="B131" t="str">
            <v>海外旅費交通費</v>
          </cell>
          <cell r="C131" t="str">
            <v> </v>
          </cell>
          <cell r="D131">
            <v>0</v>
          </cell>
          <cell r="E131">
            <v>0</v>
          </cell>
        </row>
        <row r="132">
          <cell r="A132" t="str">
            <v>A2020411J</v>
          </cell>
          <cell r="B132" t="str">
            <v>-</v>
          </cell>
          <cell r="C132" t="str">
            <v> </v>
          </cell>
          <cell r="D132">
            <v>112905</v>
          </cell>
          <cell r="E132">
            <v>266429</v>
          </cell>
        </row>
        <row r="133">
          <cell r="A133" t="str">
            <v>A2020411M</v>
          </cell>
          <cell r="B133" t="str">
            <v>採用関係費</v>
          </cell>
          <cell r="C133" t="str">
            <v> </v>
          </cell>
          <cell r="D133">
            <v>0</v>
          </cell>
          <cell r="E133">
            <v>0</v>
          </cell>
        </row>
        <row r="134">
          <cell r="A134" t="str">
            <v>A2020412J</v>
          </cell>
          <cell r="B134" t="str">
            <v>-</v>
          </cell>
          <cell r="C134" t="str">
            <v> </v>
          </cell>
          <cell r="D134">
            <v>742422244</v>
          </cell>
          <cell r="E134">
            <v>1401824617</v>
          </cell>
        </row>
        <row r="135">
          <cell r="A135" t="str">
            <v>A2020412M</v>
          </cell>
          <cell r="B135" t="str">
            <v>技術電子計算機費</v>
          </cell>
          <cell r="C135" t="str">
            <v> </v>
          </cell>
          <cell r="D135">
            <v>0</v>
          </cell>
          <cell r="E135">
            <v>0</v>
          </cell>
        </row>
        <row r="136">
          <cell r="A136" t="str">
            <v>A2020413J</v>
          </cell>
          <cell r="B136" t="str">
            <v>-</v>
          </cell>
          <cell r="C136" t="str">
            <v> </v>
          </cell>
          <cell r="D136">
            <v>78014490</v>
          </cell>
          <cell r="E136">
            <v>153852092</v>
          </cell>
        </row>
        <row r="137">
          <cell r="A137" t="str">
            <v>A2020413M</v>
          </cell>
          <cell r="B137" t="str">
            <v>事務電子計算機費</v>
          </cell>
          <cell r="C137" t="str">
            <v> </v>
          </cell>
          <cell r="D137">
            <v>0</v>
          </cell>
          <cell r="E137">
            <v>0</v>
          </cell>
        </row>
        <row r="138">
          <cell r="A138" t="str">
            <v>A2020414M</v>
          </cell>
          <cell r="B138" t="str">
            <v>工業所有権管理費</v>
          </cell>
          <cell r="C138" t="str">
            <v> </v>
          </cell>
          <cell r="D138">
            <v>0</v>
          </cell>
          <cell r="E138">
            <v>0</v>
          </cell>
        </row>
        <row r="139">
          <cell r="A139" t="str">
            <v>A2020415J</v>
          </cell>
          <cell r="B139" t="str">
            <v>-</v>
          </cell>
          <cell r="C139" t="str">
            <v> </v>
          </cell>
          <cell r="D139">
            <v>1077469</v>
          </cell>
          <cell r="E139">
            <v>2408411</v>
          </cell>
        </row>
        <row r="140">
          <cell r="A140" t="str">
            <v>A2020415M</v>
          </cell>
          <cell r="B140" t="str">
            <v>運送保管料</v>
          </cell>
          <cell r="C140" t="str">
            <v> </v>
          </cell>
          <cell r="D140">
            <v>0</v>
          </cell>
          <cell r="E140">
            <v>0</v>
          </cell>
        </row>
        <row r="141">
          <cell r="A141" t="str">
            <v>A2020416J</v>
          </cell>
          <cell r="B141" t="str">
            <v>-</v>
          </cell>
          <cell r="C141" t="str">
            <v> </v>
          </cell>
          <cell r="D141">
            <v>6232101</v>
          </cell>
          <cell r="E141">
            <v>13103553</v>
          </cell>
        </row>
        <row r="142">
          <cell r="A142" t="str">
            <v>A2020416M</v>
          </cell>
          <cell r="B142" t="str">
            <v>事務用消耗品</v>
          </cell>
          <cell r="C142" t="str">
            <v> </v>
          </cell>
          <cell r="D142">
            <v>0</v>
          </cell>
          <cell r="E142">
            <v>0</v>
          </cell>
        </row>
        <row r="143">
          <cell r="A143" t="str">
            <v>A2020417J</v>
          </cell>
          <cell r="B143" t="str">
            <v>-</v>
          </cell>
          <cell r="C143" t="str">
            <v> </v>
          </cell>
          <cell r="D143">
            <v>27563952</v>
          </cell>
          <cell r="E143">
            <v>48685173</v>
          </cell>
        </row>
        <row r="144">
          <cell r="A144" t="str">
            <v>A2020417M</v>
          </cell>
          <cell r="B144" t="str">
            <v>技術調査費</v>
          </cell>
          <cell r="C144" t="str">
            <v> </v>
          </cell>
          <cell r="D144">
            <v>0</v>
          </cell>
          <cell r="E144">
            <v>0</v>
          </cell>
        </row>
        <row r="145">
          <cell r="A145" t="str">
            <v>A2020418J</v>
          </cell>
          <cell r="B145" t="str">
            <v>-</v>
          </cell>
          <cell r="C145" t="str">
            <v> </v>
          </cell>
          <cell r="D145">
            <v>0</v>
          </cell>
          <cell r="E145">
            <v>1820</v>
          </cell>
        </row>
        <row r="146">
          <cell r="A146" t="str">
            <v>A2020418M</v>
          </cell>
          <cell r="B146" t="str">
            <v>人事調査費</v>
          </cell>
          <cell r="C146" t="str">
            <v> </v>
          </cell>
          <cell r="D146">
            <v>0</v>
          </cell>
          <cell r="E146">
            <v>0</v>
          </cell>
        </row>
        <row r="147">
          <cell r="A147" t="str">
            <v>A2020419J</v>
          </cell>
          <cell r="B147" t="str">
            <v>-</v>
          </cell>
          <cell r="C147" t="str">
            <v> </v>
          </cell>
          <cell r="D147">
            <v>26122836</v>
          </cell>
          <cell r="E147">
            <v>47244137</v>
          </cell>
        </row>
        <row r="148">
          <cell r="A148" t="str">
            <v>A2020419M</v>
          </cell>
          <cell r="B148" t="str">
            <v>通信費</v>
          </cell>
          <cell r="C148" t="str">
            <v> </v>
          </cell>
          <cell r="D148">
            <v>0</v>
          </cell>
          <cell r="E148">
            <v>0</v>
          </cell>
        </row>
        <row r="149">
          <cell r="A149" t="str">
            <v>A2020420J</v>
          </cell>
          <cell r="B149" t="str">
            <v>-</v>
          </cell>
          <cell r="C149" t="str">
            <v> </v>
          </cell>
          <cell r="D149">
            <v>7747158</v>
          </cell>
          <cell r="E149">
            <v>16367518</v>
          </cell>
        </row>
        <row r="150">
          <cell r="A150" t="str">
            <v>A2020420M</v>
          </cell>
          <cell r="B150" t="str">
            <v>交際費</v>
          </cell>
          <cell r="C150" t="str">
            <v> </v>
          </cell>
          <cell r="D150">
            <v>0</v>
          </cell>
          <cell r="E150">
            <v>0</v>
          </cell>
        </row>
        <row r="151">
          <cell r="A151" t="str">
            <v>A2020421J</v>
          </cell>
          <cell r="B151" t="str">
            <v>-</v>
          </cell>
          <cell r="C151" t="str">
            <v> </v>
          </cell>
          <cell r="D151">
            <v>7849900</v>
          </cell>
          <cell r="E151">
            <v>15537783</v>
          </cell>
        </row>
        <row r="152">
          <cell r="A152" t="str">
            <v>A2020421M</v>
          </cell>
          <cell r="B152" t="str">
            <v>図書費（技術図書）</v>
          </cell>
          <cell r="C152" t="str">
            <v> </v>
          </cell>
          <cell r="D152">
            <v>0</v>
          </cell>
          <cell r="E152">
            <v>0</v>
          </cell>
        </row>
        <row r="153">
          <cell r="A153" t="str">
            <v>A2020422J</v>
          </cell>
          <cell r="B153" t="str">
            <v>-</v>
          </cell>
          <cell r="C153" t="str">
            <v> </v>
          </cell>
          <cell r="D153">
            <v>1356885</v>
          </cell>
          <cell r="E153">
            <v>1504385</v>
          </cell>
        </row>
        <row r="154">
          <cell r="A154" t="str">
            <v>A2020422M</v>
          </cell>
          <cell r="B154" t="str">
            <v>図書費（規格図書）</v>
          </cell>
          <cell r="C154" t="str">
            <v> </v>
          </cell>
          <cell r="D154">
            <v>0</v>
          </cell>
          <cell r="E154">
            <v>0</v>
          </cell>
        </row>
        <row r="155">
          <cell r="A155" t="str">
            <v>A2020423J</v>
          </cell>
          <cell r="B155" t="str">
            <v>-</v>
          </cell>
          <cell r="C155" t="str">
            <v> </v>
          </cell>
          <cell r="D155">
            <v>361588</v>
          </cell>
          <cell r="E155">
            <v>736090</v>
          </cell>
        </row>
        <row r="156">
          <cell r="A156" t="str">
            <v>A2020423M</v>
          </cell>
          <cell r="B156" t="str">
            <v>図書費（一般図書）</v>
          </cell>
          <cell r="C156" t="str">
            <v> </v>
          </cell>
          <cell r="D156">
            <v>0</v>
          </cell>
          <cell r="E156">
            <v>0</v>
          </cell>
        </row>
        <row r="157">
          <cell r="A157" t="str">
            <v>A2020424J</v>
          </cell>
          <cell r="B157" t="str">
            <v>-</v>
          </cell>
          <cell r="C157" t="str">
            <v> </v>
          </cell>
          <cell r="D157">
            <v>6144716</v>
          </cell>
          <cell r="E157">
            <v>13652703</v>
          </cell>
        </row>
        <row r="158">
          <cell r="A158" t="str">
            <v>A2020424M</v>
          </cell>
          <cell r="B158" t="str">
            <v>会議費</v>
          </cell>
          <cell r="C158" t="str">
            <v> </v>
          </cell>
          <cell r="D158">
            <v>0</v>
          </cell>
          <cell r="E158">
            <v>0</v>
          </cell>
        </row>
        <row r="159">
          <cell r="A159" t="str">
            <v>A2020425J</v>
          </cell>
          <cell r="B159" t="str">
            <v>-</v>
          </cell>
          <cell r="C159" t="str">
            <v> </v>
          </cell>
          <cell r="D159">
            <v>422400</v>
          </cell>
          <cell r="E159">
            <v>514394</v>
          </cell>
        </row>
        <row r="160">
          <cell r="A160" t="str">
            <v>A2020425M</v>
          </cell>
          <cell r="B160" t="str">
            <v>諸会費（一般）</v>
          </cell>
          <cell r="C160" t="str">
            <v> </v>
          </cell>
          <cell r="D160">
            <v>0</v>
          </cell>
          <cell r="E160">
            <v>0</v>
          </cell>
        </row>
        <row r="161">
          <cell r="A161" t="str">
            <v>A2020426J</v>
          </cell>
          <cell r="B161" t="str">
            <v>-</v>
          </cell>
          <cell r="C161" t="str">
            <v> </v>
          </cell>
          <cell r="D161">
            <v>4512924</v>
          </cell>
          <cell r="E161">
            <v>8916343</v>
          </cell>
        </row>
        <row r="162">
          <cell r="A162" t="str">
            <v>A2020426M</v>
          </cell>
          <cell r="B162" t="str">
            <v>諸会費（技術）</v>
          </cell>
          <cell r="C162" t="str">
            <v> </v>
          </cell>
          <cell r="D162">
            <v>0</v>
          </cell>
          <cell r="E162">
            <v>0</v>
          </cell>
        </row>
        <row r="163">
          <cell r="A163" t="str">
            <v>A2020427J</v>
          </cell>
          <cell r="B163" t="str">
            <v>-</v>
          </cell>
          <cell r="C163" t="str">
            <v> </v>
          </cell>
          <cell r="D163">
            <v>3000000</v>
          </cell>
          <cell r="E163">
            <v>3000000</v>
          </cell>
        </row>
        <row r="164">
          <cell r="A164" t="str">
            <v>A2020427M</v>
          </cell>
          <cell r="B164" t="str">
            <v>寄付金</v>
          </cell>
          <cell r="C164" t="str">
            <v> </v>
          </cell>
          <cell r="D164">
            <v>0</v>
          </cell>
          <cell r="E164">
            <v>0</v>
          </cell>
        </row>
        <row r="165">
          <cell r="A165" t="str">
            <v>A2020428J</v>
          </cell>
          <cell r="B165" t="str">
            <v>-</v>
          </cell>
          <cell r="C165" t="str">
            <v> </v>
          </cell>
          <cell r="D165">
            <v>-9698640</v>
          </cell>
          <cell r="E165">
            <v>15118878</v>
          </cell>
        </row>
        <row r="166">
          <cell r="A166" t="str">
            <v>A2020428M</v>
          </cell>
          <cell r="B166" t="str">
            <v>その他雑費</v>
          </cell>
          <cell r="C166" t="str">
            <v> </v>
          </cell>
          <cell r="D166">
            <v>0</v>
          </cell>
          <cell r="E166">
            <v>0</v>
          </cell>
        </row>
        <row r="167">
          <cell r="A167" t="str">
            <v>A2020429J</v>
          </cell>
          <cell r="B167" t="str">
            <v>-</v>
          </cell>
          <cell r="C167" t="str">
            <v> </v>
          </cell>
          <cell r="D167">
            <v>2252639</v>
          </cell>
          <cell r="E167">
            <v>5348452</v>
          </cell>
        </row>
        <row r="168">
          <cell r="A168" t="str">
            <v>A2020429M</v>
          </cell>
          <cell r="B168" t="str">
            <v>支払手数料</v>
          </cell>
          <cell r="C168" t="str">
            <v> </v>
          </cell>
          <cell r="D168">
            <v>0</v>
          </cell>
          <cell r="E168">
            <v>0</v>
          </cell>
        </row>
        <row r="169">
          <cell r="A169" t="str">
            <v>A2020430J</v>
          </cell>
          <cell r="B169" t="str">
            <v>-</v>
          </cell>
          <cell r="C169" t="str">
            <v> </v>
          </cell>
          <cell r="D169">
            <v>3401634</v>
          </cell>
          <cell r="E169">
            <v>8284282</v>
          </cell>
        </row>
        <row r="170">
          <cell r="A170" t="str">
            <v>A2020430M</v>
          </cell>
          <cell r="B170" t="str">
            <v>公害対策費（Ａ）</v>
          </cell>
          <cell r="C170" t="str">
            <v> </v>
          </cell>
          <cell r="D170">
            <v>0</v>
          </cell>
          <cell r="E170">
            <v>0</v>
          </cell>
        </row>
        <row r="171">
          <cell r="A171" t="str">
            <v>A2020431J</v>
          </cell>
          <cell r="B171" t="str">
            <v>-</v>
          </cell>
          <cell r="C171" t="str">
            <v> </v>
          </cell>
          <cell r="D171">
            <v>4179100</v>
          </cell>
          <cell r="E171">
            <v>7225730</v>
          </cell>
        </row>
        <row r="172">
          <cell r="A172" t="str">
            <v>A2020431M</v>
          </cell>
          <cell r="B172" t="str">
            <v>公害対策費（Ｂ）</v>
          </cell>
          <cell r="C172" t="str">
            <v> </v>
          </cell>
          <cell r="D172">
            <v>0</v>
          </cell>
          <cell r="E172">
            <v>0</v>
          </cell>
        </row>
        <row r="173">
          <cell r="A173" t="str">
            <v>A2020432J</v>
          </cell>
          <cell r="B173" t="str">
            <v>-</v>
          </cell>
          <cell r="C173" t="str">
            <v> </v>
          </cell>
          <cell r="D173">
            <v>37269767</v>
          </cell>
          <cell r="E173">
            <v>41377867</v>
          </cell>
        </row>
        <row r="174">
          <cell r="A174" t="str">
            <v>A2020432M</v>
          </cell>
          <cell r="B174" t="str">
            <v>租税公課</v>
          </cell>
          <cell r="C174" t="str">
            <v> </v>
          </cell>
          <cell r="D174">
            <v>0</v>
          </cell>
          <cell r="E174">
            <v>0</v>
          </cell>
        </row>
        <row r="175">
          <cell r="A175" t="str">
            <v>A20205--M</v>
          </cell>
          <cell r="B175" t="str">
            <v>他勘定振替高</v>
          </cell>
          <cell r="C175" t="str">
            <v> </v>
          </cell>
          <cell r="D175">
            <v>0</v>
          </cell>
          <cell r="E175">
            <v>0</v>
          </cell>
        </row>
        <row r="176">
          <cell r="A176" t="str">
            <v>A2020501M</v>
          </cell>
          <cell r="B176" t="str">
            <v>他勘定振替高（F1/F3000）</v>
          </cell>
          <cell r="C176" t="str">
            <v> </v>
          </cell>
          <cell r="D176">
            <v>0</v>
          </cell>
          <cell r="E176">
            <v>0</v>
          </cell>
        </row>
        <row r="177">
          <cell r="A177" t="str">
            <v>A2020502M</v>
          </cell>
          <cell r="B177" t="str">
            <v>他勘定振替高（カート）</v>
          </cell>
          <cell r="C177" t="str">
            <v> </v>
          </cell>
          <cell r="D177">
            <v>0</v>
          </cell>
          <cell r="E177">
            <v>0</v>
          </cell>
        </row>
        <row r="178">
          <cell r="A178" t="str">
            <v>A2020503M</v>
          </cell>
          <cell r="B178" t="str">
            <v>他勘定振替高（ＨＧＦ）</v>
          </cell>
          <cell r="C178" t="str">
            <v> </v>
          </cell>
          <cell r="D178">
            <v>0</v>
          </cell>
          <cell r="E178">
            <v>0</v>
          </cell>
        </row>
        <row r="179">
          <cell r="A179" t="str">
            <v>A2020504J</v>
          </cell>
          <cell r="B179" t="str">
            <v>-</v>
          </cell>
          <cell r="C179" t="str">
            <v> </v>
          </cell>
          <cell r="D179">
            <v>-2325236</v>
          </cell>
          <cell r="E179">
            <v>-5102544</v>
          </cell>
        </row>
        <row r="180">
          <cell r="A180" t="str">
            <v>A2020504M</v>
          </cell>
          <cell r="B180" t="str">
            <v>他勘定振替高（ＩＳＵＺＵ）</v>
          </cell>
          <cell r="C180" t="str">
            <v> </v>
          </cell>
          <cell r="D180">
            <v>0</v>
          </cell>
          <cell r="E180">
            <v>0</v>
          </cell>
        </row>
        <row r="181">
          <cell r="A181" t="str">
            <v>A2020505J</v>
          </cell>
          <cell r="B181" t="str">
            <v>-</v>
          </cell>
          <cell r="C181" t="str">
            <v> </v>
          </cell>
          <cell r="D181">
            <v>-134454281</v>
          </cell>
          <cell r="E181">
            <v>-134454281</v>
          </cell>
        </row>
        <row r="182">
          <cell r="A182" t="str">
            <v>A2020505M</v>
          </cell>
          <cell r="B182" t="str">
            <v>他勘定振替高（その他）</v>
          </cell>
          <cell r="C182" t="str">
            <v> </v>
          </cell>
          <cell r="D182">
            <v>0</v>
          </cell>
          <cell r="E182">
            <v>0</v>
          </cell>
        </row>
        <row r="183">
          <cell r="A183" t="str">
            <v>A20206--M</v>
          </cell>
          <cell r="B183" t="str">
            <v>その他</v>
          </cell>
          <cell r="C183" t="str">
            <v> </v>
          </cell>
          <cell r="D183">
            <v>0</v>
          </cell>
          <cell r="E183">
            <v>0</v>
          </cell>
        </row>
        <row r="184">
          <cell r="A184" t="str">
            <v>A2020601J</v>
          </cell>
          <cell r="B184" t="str">
            <v>-</v>
          </cell>
          <cell r="C184" t="str">
            <v> </v>
          </cell>
          <cell r="D184">
            <v>-2500</v>
          </cell>
          <cell r="E184">
            <v>6418400</v>
          </cell>
        </row>
        <row r="185">
          <cell r="A185" t="str">
            <v>A2020601M</v>
          </cell>
          <cell r="B185" t="str">
            <v>事業税</v>
          </cell>
          <cell r="C185" t="str">
            <v> </v>
          </cell>
          <cell r="D185">
            <v>0</v>
          </cell>
          <cell r="E185">
            <v>0</v>
          </cell>
        </row>
        <row r="186">
          <cell r="A186" t="str">
            <v>A2020602J</v>
          </cell>
          <cell r="B186" t="str">
            <v>-</v>
          </cell>
          <cell r="C186" t="str">
            <v> </v>
          </cell>
          <cell r="D186">
            <v>261748995</v>
          </cell>
          <cell r="E186">
            <v>503374990</v>
          </cell>
        </row>
        <row r="187">
          <cell r="A187" t="str">
            <v>A2020602M</v>
          </cell>
          <cell r="B187" t="str">
            <v>ＰＧ配賦</v>
          </cell>
          <cell r="C187" t="str">
            <v> </v>
          </cell>
          <cell r="D187">
            <v>0</v>
          </cell>
          <cell r="E187">
            <v>0</v>
          </cell>
        </row>
        <row r="188">
          <cell r="A188" t="str">
            <v>A2020603J</v>
          </cell>
          <cell r="B188" t="str">
            <v>-</v>
          </cell>
          <cell r="C188" t="str">
            <v> </v>
          </cell>
          <cell r="D188">
            <v>2704721</v>
          </cell>
          <cell r="E188">
            <v>20876741</v>
          </cell>
        </row>
        <row r="189">
          <cell r="A189" t="str">
            <v>A2020603M</v>
          </cell>
          <cell r="B189" t="str">
            <v>海外事務所費用</v>
          </cell>
          <cell r="C189" t="str">
            <v> </v>
          </cell>
          <cell r="D189">
            <v>0</v>
          </cell>
          <cell r="E189">
            <v>0</v>
          </cell>
        </row>
        <row r="190">
          <cell r="A190" t="str">
            <v>A2020604J</v>
          </cell>
          <cell r="B190" t="str">
            <v>-</v>
          </cell>
          <cell r="C190" t="str">
            <v> </v>
          </cell>
          <cell r="D190">
            <v>7496441</v>
          </cell>
          <cell r="E190">
            <v>13001502</v>
          </cell>
        </row>
        <row r="191">
          <cell r="A191" t="str">
            <v>A2020604M</v>
          </cell>
          <cell r="B191" t="str">
            <v>営業外損益</v>
          </cell>
          <cell r="C191" t="str">
            <v> </v>
          </cell>
          <cell r="D191">
            <v>0</v>
          </cell>
          <cell r="E191">
            <v>0</v>
          </cell>
        </row>
        <row r="192">
          <cell r="A192" t="str">
            <v>A2020605J</v>
          </cell>
          <cell r="B192" t="str">
            <v>-</v>
          </cell>
          <cell r="C192" t="str">
            <v> </v>
          </cell>
          <cell r="D192">
            <v>5298686</v>
          </cell>
          <cell r="E192">
            <v>9840624</v>
          </cell>
        </row>
        <row r="193">
          <cell r="A193" t="str">
            <v>A2020605M</v>
          </cell>
          <cell r="B193" t="str">
            <v>特別損益</v>
          </cell>
          <cell r="C193" t="str">
            <v> </v>
          </cell>
          <cell r="D193">
            <v>0</v>
          </cell>
          <cell r="E19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</sheetNames>
    <sheetDataSet>
      <sheetData sheetId="0">
        <row r="1">
          <cell r="A1" t="str">
            <v>12HIDUKE</v>
          </cell>
          <cell r="B1" t="str">
            <v>43期  10～3月度  月次報告</v>
          </cell>
        </row>
        <row r="2">
          <cell r="A2" t="str">
            <v>YOUIN_TITLE</v>
          </cell>
          <cell r="B2" t="str">
            <v>**3月度　要員の状況**</v>
          </cell>
        </row>
        <row r="6">
          <cell r="A6" t="str">
            <v>#JA2010101</v>
          </cell>
          <cell r="B6" t="str">
            <v>-</v>
          </cell>
          <cell r="C6">
            <v>1792178522</v>
          </cell>
          <cell r="D6">
            <v>1792178522</v>
          </cell>
          <cell r="E6">
            <v>0</v>
          </cell>
        </row>
        <row r="7">
          <cell r="A7" t="str">
            <v>$JA2010101</v>
          </cell>
          <cell r="B7" t="str">
            <v>-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$JA2010108</v>
          </cell>
          <cell r="B8" t="str">
            <v>-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$JA2010201</v>
          </cell>
          <cell r="B9" t="str">
            <v>-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$JA2010202</v>
          </cell>
          <cell r="B10" t="str">
            <v>-</v>
          </cell>
          <cell r="C10">
            <v>0</v>
          </cell>
          <cell r="D10">
            <v>0</v>
          </cell>
          <cell r="E10">
            <v>0</v>
          </cell>
        </row>
        <row r="11">
          <cell r="A11" t="str">
            <v>$JA20202@@</v>
          </cell>
          <cell r="B11" t="str">
            <v>-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$JA20204@@</v>
          </cell>
          <cell r="B12" t="str">
            <v>-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#JA2010108</v>
          </cell>
          <cell r="B13" t="str">
            <v>-</v>
          </cell>
          <cell r="C13">
            <v>38075466</v>
          </cell>
          <cell r="D13">
            <v>38075466</v>
          </cell>
          <cell r="E13">
            <v>0</v>
          </cell>
        </row>
        <row r="14">
          <cell r="A14" t="str">
            <v>#JA2010201</v>
          </cell>
          <cell r="B14" t="str">
            <v>-</v>
          </cell>
          <cell r="C14">
            <v>52531348</v>
          </cell>
          <cell r="D14">
            <v>52531348</v>
          </cell>
          <cell r="E14">
            <v>0</v>
          </cell>
        </row>
        <row r="15">
          <cell r="A15" t="str">
            <v>#JA2010202</v>
          </cell>
          <cell r="B15" t="str">
            <v>-</v>
          </cell>
          <cell r="C15">
            <v>31577989</v>
          </cell>
          <cell r="D15">
            <v>31577989</v>
          </cell>
          <cell r="E15">
            <v>0</v>
          </cell>
        </row>
        <row r="16">
          <cell r="A16" t="str">
            <v>#JA20202@@</v>
          </cell>
          <cell r="B16" t="str">
            <v>-</v>
          </cell>
          <cell r="C16">
            <v>36059992</v>
          </cell>
          <cell r="D16">
            <v>36059992</v>
          </cell>
          <cell r="E16">
            <v>0</v>
          </cell>
        </row>
        <row r="17">
          <cell r="A17" t="str">
            <v>#JA20204@@</v>
          </cell>
          <cell r="B17" t="str">
            <v>-</v>
          </cell>
          <cell r="C17">
            <v>1133249171</v>
          </cell>
          <cell r="D17">
            <v>1133249171</v>
          </cell>
          <cell r="E17">
            <v>0</v>
          </cell>
        </row>
        <row r="18">
          <cell r="A18" t="str">
            <v>AIC1</v>
          </cell>
          <cell r="B18" t="str">
            <v>-</v>
          </cell>
          <cell r="C18">
            <v>3857</v>
          </cell>
          <cell r="D18">
            <v>642</v>
          </cell>
          <cell r="E18">
            <v>645</v>
          </cell>
        </row>
        <row r="19">
          <cell r="A19" t="str">
            <v>AIK1</v>
          </cell>
          <cell r="B19" t="str">
            <v>-</v>
          </cell>
          <cell r="C19">
            <v>3309</v>
          </cell>
          <cell r="D19">
            <v>549</v>
          </cell>
          <cell r="E19">
            <v>550</v>
          </cell>
        </row>
        <row r="20">
          <cell r="A20" t="str">
            <v>AIS1</v>
          </cell>
          <cell r="B20" t="str">
            <v>-</v>
          </cell>
          <cell r="C20">
            <v>940</v>
          </cell>
          <cell r="D20">
            <v>153</v>
          </cell>
          <cell r="E20">
            <v>154</v>
          </cell>
        </row>
        <row r="21">
          <cell r="A21" t="str">
            <v>AIT1</v>
          </cell>
          <cell r="B21" t="str">
            <v>-</v>
          </cell>
          <cell r="C21">
            <v>304</v>
          </cell>
          <cell r="D21">
            <v>48</v>
          </cell>
          <cell r="E21">
            <v>49</v>
          </cell>
        </row>
        <row r="22">
          <cell r="A22" t="str">
            <v>AIZ1</v>
          </cell>
          <cell r="B22" t="str">
            <v>-</v>
          </cell>
          <cell r="C22">
            <v>1696</v>
          </cell>
          <cell r="D22">
            <v>277</v>
          </cell>
          <cell r="E22">
            <v>275</v>
          </cell>
        </row>
        <row r="23">
          <cell r="A23" t="str">
            <v>AJA2010101</v>
          </cell>
          <cell r="B23" t="str">
            <v>-</v>
          </cell>
          <cell r="C23">
            <v>5419383309</v>
          </cell>
          <cell r="D23">
            <v>976324903</v>
          </cell>
          <cell r="E23">
            <v>1004048389</v>
          </cell>
        </row>
        <row r="24">
          <cell r="A24" t="str">
            <v>AJA2010102</v>
          </cell>
          <cell r="B24" t="str">
            <v>-</v>
          </cell>
          <cell r="C24">
            <v>18700000</v>
          </cell>
          <cell r="D24">
            <v>0</v>
          </cell>
          <cell r="E24">
            <v>0</v>
          </cell>
        </row>
        <row r="25">
          <cell r="A25" t="str">
            <v>AJA2010103</v>
          </cell>
          <cell r="B25" t="str">
            <v>-</v>
          </cell>
          <cell r="C25">
            <v>773366291</v>
          </cell>
          <cell r="D25">
            <v>773366291</v>
          </cell>
          <cell r="E25">
            <v>0</v>
          </cell>
        </row>
        <row r="26">
          <cell r="A26" t="str">
            <v>AJA2010104</v>
          </cell>
          <cell r="B26" t="str">
            <v>_</v>
          </cell>
          <cell r="C26">
            <v>599739600</v>
          </cell>
          <cell r="D26">
            <v>599739600</v>
          </cell>
          <cell r="E26">
            <v>0</v>
          </cell>
        </row>
        <row r="27">
          <cell r="A27" t="str">
            <v>AJA2010106</v>
          </cell>
          <cell r="B27" t="str">
            <v>-</v>
          </cell>
          <cell r="C27">
            <v>49199854</v>
          </cell>
          <cell r="D27">
            <v>1760353</v>
          </cell>
          <cell r="E27">
            <v>17264505</v>
          </cell>
        </row>
        <row r="28">
          <cell r="A28" t="str">
            <v>AJA2010107</v>
          </cell>
          <cell r="B28" t="str">
            <v>-</v>
          </cell>
          <cell r="C28">
            <v>138384241</v>
          </cell>
          <cell r="D28">
            <v>-10746349</v>
          </cell>
          <cell r="E28">
            <v>29776858</v>
          </cell>
        </row>
        <row r="29">
          <cell r="A29" t="str">
            <v>AJA2010108</v>
          </cell>
          <cell r="B29" t="str">
            <v>-</v>
          </cell>
          <cell r="C29">
            <v>139984282</v>
          </cell>
          <cell r="D29">
            <v>30253207</v>
          </cell>
          <cell r="E29">
            <v>26169882</v>
          </cell>
        </row>
        <row r="30">
          <cell r="A30" t="str">
            <v>AJA2010201</v>
          </cell>
          <cell r="B30" t="str">
            <v>-</v>
          </cell>
          <cell r="C30">
            <v>459199802</v>
          </cell>
          <cell r="D30">
            <v>98134102</v>
          </cell>
          <cell r="E30">
            <v>84736106</v>
          </cell>
        </row>
        <row r="31">
          <cell r="A31" t="str">
            <v>AJA2010202</v>
          </cell>
          <cell r="B31" t="str">
            <v>-</v>
          </cell>
          <cell r="C31">
            <v>346338187</v>
          </cell>
          <cell r="D31">
            <v>90685391</v>
          </cell>
          <cell r="E31">
            <v>59468229</v>
          </cell>
        </row>
        <row r="32">
          <cell r="A32" t="str">
            <v>AJA20201@@</v>
          </cell>
          <cell r="B32" t="str">
            <v>-</v>
          </cell>
          <cell r="C32">
            <v>8787532216</v>
          </cell>
          <cell r="D32">
            <v>1512765491</v>
          </cell>
          <cell r="E32">
            <v>1493611511</v>
          </cell>
        </row>
        <row r="33">
          <cell r="A33" t="str">
            <v>AJA20202@@</v>
          </cell>
          <cell r="B33" t="str">
            <v>-</v>
          </cell>
          <cell r="C33">
            <v>592961961</v>
          </cell>
          <cell r="D33">
            <v>107223911</v>
          </cell>
          <cell r="E33">
            <v>99851757</v>
          </cell>
        </row>
        <row r="34">
          <cell r="A34" t="str">
            <v>AJA2020301</v>
          </cell>
          <cell r="B34" t="str">
            <v>-</v>
          </cell>
          <cell r="C34">
            <v>447001324</v>
          </cell>
          <cell r="D34">
            <v>72019119</v>
          </cell>
          <cell r="E34">
            <v>71522000</v>
          </cell>
        </row>
        <row r="35">
          <cell r="A35" t="str">
            <v>AJA2020302</v>
          </cell>
          <cell r="B35" t="str">
            <v>-</v>
          </cell>
          <cell r="C35">
            <v>392539206</v>
          </cell>
          <cell r="D35">
            <v>44423201</v>
          </cell>
          <cell r="E35">
            <v>69623201</v>
          </cell>
        </row>
        <row r="36">
          <cell r="A36" t="str">
            <v>AJA2020303</v>
          </cell>
          <cell r="B36" t="str">
            <v>-</v>
          </cell>
          <cell r="C36">
            <v>319519766</v>
          </cell>
          <cell r="D36">
            <v>95096139</v>
          </cell>
          <cell r="E36">
            <v>50164350</v>
          </cell>
        </row>
        <row r="37">
          <cell r="A37" t="str">
            <v>AJA20204@@</v>
          </cell>
          <cell r="B37" t="str">
            <v>-</v>
          </cell>
          <cell r="C37">
            <v>1747452207</v>
          </cell>
          <cell r="D37">
            <v>464856969</v>
          </cell>
          <cell r="E37">
            <v>321839124</v>
          </cell>
        </row>
        <row r="38">
          <cell r="A38" t="str">
            <v>AJA2020502</v>
          </cell>
          <cell r="B38" t="str">
            <v>-</v>
          </cell>
          <cell r="C38">
            <v>193603364</v>
          </cell>
          <cell r="D38">
            <v>36443506</v>
          </cell>
          <cell r="E38">
            <v>37554395</v>
          </cell>
        </row>
        <row r="39">
          <cell r="A39" t="str">
            <v>AJA2020503</v>
          </cell>
          <cell r="B39" t="str">
            <v>-</v>
          </cell>
          <cell r="C39">
            <v>486557063</v>
          </cell>
          <cell r="D39">
            <v>146480028</v>
          </cell>
          <cell r="E39">
            <v>75800879</v>
          </cell>
        </row>
        <row r="40">
          <cell r="A40" t="str">
            <v>AJA2020504</v>
          </cell>
          <cell r="B40" t="str">
            <v>-</v>
          </cell>
          <cell r="C40">
            <v>-9112385</v>
          </cell>
          <cell r="D40">
            <v>-3029013</v>
          </cell>
          <cell r="E40">
            <v>-708273</v>
          </cell>
        </row>
        <row r="41">
          <cell r="A41" t="str">
            <v>AJA2020505</v>
          </cell>
          <cell r="B41" t="str">
            <v>-</v>
          </cell>
          <cell r="C41">
            <v>33264320</v>
          </cell>
          <cell r="D41">
            <v>3844315</v>
          </cell>
          <cell r="E41">
            <v>13876083</v>
          </cell>
        </row>
        <row r="42">
          <cell r="A42" t="str">
            <v>FIK1</v>
          </cell>
          <cell r="B42" t="str">
            <v>-</v>
          </cell>
          <cell r="C42">
            <v>2224</v>
          </cell>
          <cell r="D42">
            <v>368</v>
          </cell>
          <cell r="E42">
            <v>370</v>
          </cell>
        </row>
        <row r="43">
          <cell r="A43" t="str">
            <v>FIS1</v>
          </cell>
          <cell r="B43" t="str">
            <v>-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FIZ1</v>
          </cell>
          <cell r="B44" t="str">
            <v>-</v>
          </cell>
          <cell r="C44">
            <v>188</v>
          </cell>
          <cell r="D44">
            <v>32</v>
          </cell>
          <cell r="E44">
            <v>31</v>
          </cell>
        </row>
        <row r="45">
          <cell r="A45" t="str">
            <v>FJA2010101</v>
          </cell>
          <cell r="B45" t="str">
            <v>-</v>
          </cell>
          <cell r="C45">
            <v>1241219486</v>
          </cell>
          <cell r="D45">
            <v>500193532</v>
          </cell>
          <cell r="E45">
            <v>243838600</v>
          </cell>
        </row>
        <row r="46">
          <cell r="A46" t="str">
            <v>FJA2010103</v>
          </cell>
          <cell r="B46" t="str">
            <v>-</v>
          </cell>
          <cell r="C46">
            <v>116562873</v>
          </cell>
          <cell r="D46">
            <v>116562873</v>
          </cell>
          <cell r="E46">
            <v>0</v>
          </cell>
        </row>
        <row r="47">
          <cell r="A47" t="str">
            <v>FJA2010106</v>
          </cell>
          <cell r="B47" t="str">
            <v>-</v>
          </cell>
          <cell r="C47">
            <v>402792879</v>
          </cell>
          <cell r="D47">
            <v>322606765</v>
          </cell>
          <cell r="E47">
            <v>5820381</v>
          </cell>
        </row>
        <row r="48">
          <cell r="A48" t="str">
            <v>FJA2010107</v>
          </cell>
          <cell r="B48" t="str">
            <v>-</v>
          </cell>
          <cell r="C48">
            <v>38579216</v>
          </cell>
          <cell r="D48">
            <v>28020724</v>
          </cell>
          <cell r="E48">
            <v>7893520</v>
          </cell>
        </row>
        <row r="49">
          <cell r="A49" t="str">
            <v>FJA2010108</v>
          </cell>
          <cell r="B49" t="str">
            <v>-</v>
          </cell>
          <cell r="C49">
            <v>3621041</v>
          </cell>
          <cell r="D49">
            <v>1465634</v>
          </cell>
          <cell r="E49">
            <v>482662</v>
          </cell>
        </row>
        <row r="50">
          <cell r="A50" t="str">
            <v>FJA2010201</v>
          </cell>
          <cell r="B50" t="str">
            <v>-</v>
          </cell>
          <cell r="C50">
            <v>226516975</v>
          </cell>
          <cell r="D50">
            <v>80792986</v>
          </cell>
          <cell r="E50">
            <v>44251467</v>
          </cell>
        </row>
        <row r="51">
          <cell r="A51" t="str">
            <v>FJA2010202</v>
          </cell>
          <cell r="B51" t="str">
            <v>-</v>
          </cell>
          <cell r="C51">
            <v>95462622</v>
          </cell>
          <cell r="D51">
            <v>25990982</v>
          </cell>
          <cell r="E51">
            <v>14709407</v>
          </cell>
        </row>
        <row r="52">
          <cell r="A52" t="str">
            <v>FJA20201@@</v>
          </cell>
          <cell r="B52" t="str">
            <v>-</v>
          </cell>
          <cell r="C52">
            <v>1794513487</v>
          </cell>
          <cell r="D52">
            <v>298761585</v>
          </cell>
          <cell r="E52">
            <v>300073296</v>
          </cell>
        </row>
        <row r="53">
          <cell r="A53" t="str">
            <v>FJA20202@@</v>
          </cell>
          <cell r="B53" t="str">
            <v>-</v>
          </cell>
          <cell r="C53">
            <v>265533106</v>
          </cell>
          <cell r="D53">
            <v>58821840</v>
          </cell>
          <cell r="E53">
            <v>56013917</v>
          </cell>
        </row>
        <row r="54">
          <cell r="A54" t="str">
            <v>FJA2020301</v>
          </cell>
          <cell r="B54" t="str">
            <v>-</v>
          </cell>
          <cell r="C54">
            <v>464338685</v>
          </cell>
          <cell r="D54">
            <v>174199656</v>
          </cell>
          <cell r="E54">
            <v>54099600</v>
          </cell>
        </row>
        <row r="55">
          <cell r="A55" t="str">
            <v>FJA2020302</v>
          </cell>
          <cell r="B55" t="str">
            <v>-</v>
          </cell>
          <cell r="C55">
            <v>122899141</v>
          </cell>
          <cell r="D55">
            <v>24586677</v>
          </cell>
          <cell r="E55">
            <v>20635376</v>
          </cell>
        </row>
        <row r="56">
          <cell r="A56" t="str">
            <v>FJA2020303</v>
          </cell>
          <cell r="B56" t="str">
            <v>-</v>
          </cell>
          <cell r="C56">
            <v>164945159</v>
          </cell>
          <cell r="D56">
            <v>35291663</v>
          </cell>
          <cell r="E56">
            <v>27566318</v>
          </cell>
        </row>
        <row r="57">
          <cell r="A57" t="str">
            <v>FJA20204@@</v>
          </cell>
          <cell r="B57" t="str">
            <v>-</v>
          </cell>
          <cell r="C57">
            <v>983611510</v>
          </cell>
          <cell r="D57">
            <v>393904608</v>
          </cell>
          <cell r="E57">
            <v>151063105</v>
          </cell>
        </row>
        <row r="58">
          <cell r="A58" t="str">
            <v>GIC1</v>
          </cell>
          <cell r="B58" t="str">
            <v>-</v>
          </cell>
          <cell r="C58">
            <v>7906</v>
          </cell>
          <cell r="D58">
            <v>1318</v>
          </cell>
          <cell r="E58">
            <v>1316</v>
          </cell>
        </row>
        <row r="59">
          <cell r="A59" t="str">
            <v>GIK1</v>
          </cell>
          <cell r="B59" t="str">
            <v>-</v>
          </cell>
          <cell r="C59">
            <v>13609</v>
          </cell>
          <cell r="D59">
            <v>2267</v>
          </cell>
          <cell r="E59">
            <v>2271</v>
          </cell>
        </row>
        <row r="60">
          <cell r="A60" t="str">
            <v>GIS1</v>
          </cell>
          <cell r="B60" t="str">
            <v>-</v>
          </cell>
          <cell r="C60">
            <v>2367</v>
          </cell>
          <cell r="D60">
            <v>359</v>
          </cell>
          <cell r="E60">
            <v>360</v>
          </cell>
        </row>
        <row r="61">
          <cell r="A61" t="str">
            <v>GIT1</v>
          </cell>
          <cell r="B61" t="str">
            <v>-</v>
          </cell>
          <cell r="C61">
            <v>294</v>
          </cell>
          <cell r="D61">
            <v>48</v>
          </cell>
          <cell r="E61">
            <v>48</v>
          </cell>
        </row>
        <row r="62">
          <cell r="A62" t="str">
            <v>GIZ1</v>
          </cell>
          <cell r="B62" t="str">
            <v>-</v>
          </cell>
          <cell r="C62">
            <v>5668</v>
          </cell>
          <cell r="D62">
            <v>953</v>
          </cell>
          <cell r="E62">
            <v>949</v>
          </cell>
        </row>
        <row r="63">
          <cell r="A63" t="str">
            <v>GJA2010101</v>
          </cell>
          <cell r="B63" t="str">
            <v>-</v>
          </cell>
          <cell r="C63">
            <v>12201463923</v>
          </cell>
          <cell r="D63">
            <v>1660833626</v>
          </cell>
          <cell r="E63">
            <v>1603998487</v>
          </cell>
        </row>
        <row r="64">
          <cell r="A64" t="str">
            <v>GJA2010102</v>
          </cell>
          <cell r="B64" t="str">
            <v>-</v>
          </cell>
          <cell r="C64">
            <v>141975757</v>
          </cell>
          <cell r="D64">
            <v>24249752</v>
          </cell>
          <cell r="E64">
            <v>30609466</v>
          </cell>
        </row>
        <row r="65">
          <cell r="A65" t="str">
            <v>GJA2010103</v>
          </cell>
          <cell r="B65" t="str">
            <v>-</v>
          </cell>
          <cell r="C65">
            <v>11553852276</v>
          </cell>
          <cell r="D65">
            <v>11553852276</v>
          </cell>
          <cell r="E65">
            <v>0</v>
          </cell>
        </row>
        <row r="66">
          <cell r="A66" t="str">
            <v>GJA2010104</v>
          </cell>
          <cell r="B66" t="str">
            <v>_</v>
          </cell>
          <cell r="C66">
            <v>852117794</v>
          </cell>
          <cell r="D66">
            <v>852117794</v>
          </cell>
          <cell r="E66">
            <v>0</v>
          </cell>
        </row>
        <row r="67">
          <cell r="A67" t="str">
            <v>GJA2010105</v>
          </cell>
          <cell r="B67" t="str">
            <v>_</v>
          </cell>
          <cell r="C67">
            <v>869204325</v>
          </cell>
          <cell r="D67">
            <v>869204325</v>
          </cell>
          <cell r="E67">
            <v>0</v>
          </cell>
        </row>
        <row r="68">
          <cell r="A68" t="str">
            <v>GJA2010106</v>
          </cell>
          <cell r="B68" t="str">
            <v>-</v>
          </cell>
          <cell r="C68">
            <v>512436605</v>
          </cell>
          <cell r="D68">
            <v>100129491</v>
          </cell>
          <cell r="E68">
            <v>40922484</v>
          </cell>
        </row>
        <row r="69">
          <cell r="A69" t="str">
            <v>GJA2010107</v>
          </cell>
          <cell r="B69" t="str">
            <v>-</v>
          </cell>
          <cell r="C69">
            <v>1797680120</v>
          </cell>
          <cell r="D69">
            <v>1030372366</v>
          </cell>
          <cell r="E69">
            <v>76468838</v>
          </cell>
        </row>
        <row r="70">
          <cell r="A70" t="str">
            <v>GJA2010108</v>
          </cell>
          <cell r="B70" t="str">
            <v>-</v>
          </cell>
          <cell r="C70">
            <v>230534000</v>
          </cell>
          <cell r="D70">
            <v>82610290</v>
          </cell>
          <cell r="E70">
            <v>15068735</v>
          </cell>
        </row>
        <row r="71">
          <cell r="A71" t="str">
            <v>GJA2010109</v>
          </cell>
          <cell r="B71" t="str">
            <v>_</v>
          </cell>
          <cell r="C71">
            <v>1922646728</v>
          </cell>
          <cell r="D71">
            <v>437154714</v>
          </cell>
          <cell r="E71">
            <v>-106795104</v>
          </cell>
        </row>
        <row r="72">
          <cell r="A72" t="str">
            <v>GJA2010201</v>
          </cell>
          <cell r="B72" t="str">
            <v>-</v>
          </cell>
          <cell r="C72">
            <v>1610452717</v>
          </cell>
          <cell r="D72">
            <v>351343683</v>
          </cell>
          <cell r="E72">
            <v>302116191</v>
          </cell>
        </row>
        <row r="73">
          <cell r="A73" t="str">
            <v>GJA2010202</v>
          </cell>
          <cell r="B73" t="str">
            <v>-</v>
          </cell>
          <cell r="C73">
            <v>1206948480</v>
          </cell>
          <cell r="D73">
            <v>338794846</v>
          </cell>
          <cell r="E73">
            <v>213224863</v>
          </cell>
        </row>
        <row r="74">
          <cell r="A74" t="str">
            <v>GJA2010203</v>
          </cell>
          <cell r="B74" t="str">
            <v>_</v>
          </cell>
          <cell r="C74">
            <v>506034619</v>
          </cell>
          <cell r="D74">
            <v>127000129</v>
          </cell>
          <cell r="E74">
            <v>87929892</v>
          </cell>
        </row>
        <row r="75">
          <cell r="A75" t="str">
            <v>GJA20201@@</v>
          </cell>
          <cell r="B75" t="str">
            <v>-</v>
          </cell>
          <cell r="C75">
            <v>23261366283</v>
          </cell>
          <cell r="D75">
            <v>4073374284</v>
          </cell>
          <cell r="E75">
            <v>3707786255</v>
          </cell>
        </row>
        <row r="76">
          <cell r="A76" t="str">
            <v>GJA20202@@</v>
          </cell>
          <cell r="B76" t="str">
            <v>-</v>
          </cell>
          <cell r="C76">
            <v>2248692110</v>
          </cell>
          <cell r="D76">
            <v>441341742</v>
          </cell>
          <cell r="E76">
            <v>412096448</v>
          </cell>
        </row>
        <row r="77">
          <cell r="A77" t="str">
            <v>GJA2020301</v>
          </cell>
          <cell r="B77" t="str">
            <v>-</v>
          </cell>
          <cell r="C77">
            <v>2155104715</v>
          </cell>
          <cell r="D77">
            <v>586714451</v>
          </cell>
          <cell r="E77">
            <v>342925799</v>
          </cell>
        </row>
        <row r="78">
          <cell r="A78" t="str">
            <v>GJA2020302</v>
          </cell>
          <cell r="B78" t="str">
            <v>-</v>
          </cell>
          <cell r="C78">
            <v>1876082132</v>
          </cell>
          <cell r="D78">
            <v>312749264</v>
          </cell>
          <cell r="E78">
            <v>312901192</v>
          </cell>
        </row>
        <row r="79">
          <cell r="A79" t="str">
            <v>GJA2020303</v>
          </cell>
          <cell r="B79" t="str">
            <v>-</v>
          </cell>
          <cell r="C79">
            <v>797923120</v>
          </cell>
          <cell r="D79">
            <v>182263831</v>
          </cell>
          <cell r="E79">
            <v>105274373</v>
          </cell>
        </row>
        <row r="80">
          <cell r="A80" t="str">
            <v>GJA20204@@</v>
          </cell>
          <cell r="B80" t="str">
            <v>-</v>
          </cell>
          <cell r="C80">
            <v>8316990690</v>
          </cell>
          <cell r="D80">
            <v>2300562808</v>
          </cell>
          <cell r="E80">
            <v>1392060451</v>
          </cell>
        </row>
        <row r="81">
          <cell r="A81" t="str">
            <v>GJA2020501</v>
          </cell>
          <cell r="B81" t="str">
            <v>-</v>
          </cell>
          <cell r="C81">
            <v>-160187400</v>
          </cell>
          <cell r="D81">
            <v>-160187400</v>
          </cell>
          <cell r="E81">
            <v>0</v>
          </cell>
        </row>
        <row r="82">
          <cell r="A82" t="str">
            <v>GJA2020502</v>
          </cell>
          <cell r="B82" t="str">
            <v>-</v>
          </cell>
          <cell r="C82">
            <v>1615495952</v>
          </cell>
          <cell r="D82">
            <v>274305035</v>
          </cell>
          <cell r="E82">
            <v>264237283</v>
          </cell>
        </row>
        <row r="83">
          <cell r="A83" t="str">
            <v>GJA2020503</v>
          </cell>
          <cell r="B83" t="str">
            <v>-</v>
          </cell>
          <cell r="C83">
            <v>148541303</v>
          </cell>
          <cell r="D83">
            <v>43676023</v>
          </cell>
          <cell r="E83">
            <v>25085840</v>
          </cell>
        </row>
        <row r="84">
          <cell r="A84" t="str">
            <v>GJA2020504</v>
          </cell>
          <cell r="B84" t="str">
            <v>-</v>
          </cell>
          <cell r="C84">
            <v>-13170343</v>
          </cell>
          <cell r="D84">
            <v>-8630401</v>
          </cell>
          <cell r="E84">
            <v>-5619596</v>
          </cell>
        </row>
        <row r="85">
          <cell r="A85" t="str">
            <v>GJA2020505</v>
          </cell>
          <cell r="B85" t="str">
            <v>-</v>
          </cell>
          <cell r="C85">
            <v>212775026</v>
          </cell>
          <cell r="D85">
            <v>41410450</v>
          </cell>
          <cell r="E85">
            <v>2887637</v>
          </cell>
        </row>
        <row r="86">
          <cell r="A86" t="str">
            <v>GYA2010101</v>
          </cell>
          <cell r="B86" t="str">
            <v>-</v>
          </cell>
          <cell r="C86">
            <v>7787565000</v>
          </cell>
          <cell r="D86">
            <v>656860000</v>
          </cell>
          <cell r="E86">
            <v>742915000</v>
          </cell>
        </row>
        <row r="87">
          <cell r="A87" t="str">
            <v>GYA2010102</v>
          </cell>
          <cell r="B87" t="str">
            <v>-</v>
          </cell>
          <cell r="C87">
            <v>184993000</v>
          </cell>
          <cell r="D87">
            <v>22578000</v>
          </cell>
          <cell r="E87">
            <v>12615000</v>
          </cell>
        </row>
        <row r="88">
          <cell r="A88" t="str">
            <v>GYA2010106</v>
          </cell>
          <cell r="B88" t="str">
            <v>-</v>
          </cell>
          <cell r="C88">
            <v>400456000</v>
          </cell>
          <cell r="D88">
            <v>87156000</v>
          </cell>
          <cell r="E88">
            <v>27104000</v>
          </cell>
        </row>
        <row r="89">
          <cell r="A89" t="str">
            <v>GYA2010107</v>
          </cell>
          <cell r="B89" t="str">
            <v>-</v>
          </cell>
          <cell r="C89">
            <v>1096368000</v>
          </cell>
          <cell r="D89">
            <v>228903000</v>
          </cell>
          <cell r="E89">
            <v>284490000</v>
          </cell>
        </row>
        <row r="90">
          <cell r="A90" t="str">
            <v>GYA2010108</v>
          </cell>
          <cell r="B90" t="str">
            <v>-</v>
          </cell>
          <cell r="C90">
            <v>470260000</v>
          </cell>
          <cell r="D90">
            <v>118700000</v>
          </cell>
          <cell r="E90">
            <v>76900000</v>
          </cell>
        </row>
        <row r="91">
          <cell r="A91" t="str">
            <v>GYA2010201</v>
          </cell>
          <cell r="B91" t="str">
            <v>-</v>
          </cell>
          <cell r="C91">
            <v>1602313000</v>
          </cell>
          <cell r="D91">
            <v>252840000</v>
          </cell>
          <cell r="E91">
            <v>278348000</v>
          </cell>
        </row>
        <row r="92">
          <cell r="A92" t="str">
            <v>GYA2010202</v>
          </cell>
          <cell r="B92" t="str">
            <v>-</v>
          </cell>
          <cell r="C92">
            <v>827522000</v>
          </cell>
          <cell r="D92">
            <v>68436000</v>
          </cell>
          <cell r="E92">
            <v>196509000</v>
          </cell>
        </row>
        <row r="93">
          <cell r="A93" t="str">
            <v>GYA20201@@</v>
          </cell>
          <cell r="B93" t="str">
            <v>-</v>
          </cell>
          <cell r="C93">
            <v>22596683000</v>
          </cell>
          <cell r="D93">
            <v>3750997000</v>
          </cell>
          <cell r="E93">
            <v>3716918000</v>
          </cell>
        </row>
        <row r="94">
          <cell r="A94" t="str">
            <v>GYA20202@@</v>
          </cell>
          <cell r="B94" t="str">
            <v>-</v>
          </cell>
          <cell r="C94">
            <v>2466767000</v>
          </cell>
          <cell r="D94">
            <v>418789000</v>
          </cell>
          <cell r="E94">
            <v>400873000</v>
          </cell>
        </row>
        <row r="95">
          <cell r="A95" t="str">
            <v>GYA2020301</v>
          </cell>
          <cell r="B95" t="str">
            <v>-</v>
          </cell>
          <cell r="C95">
            <v>2228010000</v>
          </cell>
          <cell r="D95">
            <v>461662000</v>
          </cell>
          <cell r="E95">
            <v>396053000</v>
          </cell>
        </row>
        <row r="96">
          <cell r="A96" t="str">
            <v>GYA2020302</v>
          </cell>
          <cell r="B96" t="str">
            <v>-</v>
          </cell>
          <cell r="C96">
            <v>1875762000</v>
          </cell>
          <cell r="D96">
            <v>312627000</v>
          </cell>
          <cell r="E96">
            <v>312627000</v>
          </cell>
        </row>
        <row r="97">
          <cell r="A97" t="str">
            <v>GYA2020303</v>
          </cell>
          <cell r="B97" t="str">
            <v>-</v>
          </cell>
          <cell r="C97">
            <v>791342000</v>
          </cell>
          <cell r="D97">
            <v>153799000</v>
          </cell>
          <cell r="E97">
            <v>115052000</v>
          </cell>
        </row>
        <row r="98">
          <cell r="A98" t="str">
            <v>GYA20204@@</v>
          </cell>
          <cell r="B98" t="str">
            <v>-</v>
          </cell>
          <cell r="C98">
            <v>8209425000</v>
          </cell>
          <cell r="D98">
            <v>1473900000</v>
          </cell>
          <cell r="E98">
            <v>1406291000</v>
          </cell>
        </row>
        <row r="99">
          <cell r="A99" t="str">
            <v>GYA2020501</v>
          </cell>
          <cell r="B99" t="str">
            <v>-</v>
          </cell>
          <cell r="C99">
            <v>-78676000</v>
          </cell>
          <cell r="D99">
            <v>-78676000</v>
          </cell>
          <cell r="E99">
            <v>0</v>
          </cell>
        </row>
        <row r="100">
          <cell r="A100" t="str">
            <v>GYA2020504</v>
          </cell>
          <cell r="B100" t="str">
            <v>-</v>
          </cell>
          <cell r="C100">
            <v>-21387000</v>
          </cell>
          <cell r="D100">
            <v>-14283000</v>
          </cell>
          <cell r="E100">
            <v>-433000</v>
          </cell>
        </row>
        <row r="101">
          <cell r="A101" t="str">
            <v>GYA2020505</v>
          </cell>
          <cell r="B101" t="str">
            <v>-</v>
          </cell>
          <cell r="C101">
            <v>198884000</v>
          </cell>
          <cell r="D101">
            <v>198884000</v>
          </cell>
          <cell r="E101">
            <v>0</v>
          </cell>
        </row>
        <row r="102">
          <cell r="A102" t="str">
            <v>HIC1</v>
          </cell>
          <cell r="B102" t="str">
            <v>-</v>
          </cell>
          <cell r="C102">
            <v>780</v>
          </cell>
          <cell r="D102">
            <v>130</v>
          </cell>
          <cell r="E102">
            <v>129</v>
          </cell>
        </row>
        <row r="103">
          <cell r="A103" t="str">
            <v>HIK1</v>
          </cell>
          <cell r="B103" t="str">
            <v>-</v>
          </cell>
          <cell r="C103">
            <v>860</v>
          </cell>
          <cell r="D103">
            <v>142</v>
          </cell>
          <cell r="E103">
            <v>143</v>
          </cell>
        </row>
        <row r="104">
          <cell r="A104" t="str">
            <v>HIT1</v>
          </cell>
          <cell r="B104" t="str">
            <v>-</v>
          </cell>
          <cell r="C104">
            <v>52</v>
          </cell>
          <cell r="D104">
            <v>8</v>
          </cell>
          <cell r="E104">
            <v>8</v>
          </cell>
        </row>
        <row r="105">
          <cell r="A105" t="str">
            <v>HIZ1</v>
          </cell>
          <cell r="B105" t="str">
            <v>-</v>
          </cell>
          <cell r="C105">
            <v>274</v>
          </cell>
          <cell r="D105">
            <v>45</v>
          </cell>
          <cell r="E105">
            <v>46</v>
          </cell>
        </row>
        <row r="106">
          <cell r="A106" t="str">
            <v>HJA2010101</v>
          </cell>
          <cell r="B106" t="str">
            <v>-</v>
          </cell>
          <cell r="C106">
            <v>535421383</v>
          </cell>
          <cell r="D106">
            <v>138738579</v>
          </cell>
          <cell r="E106">
            <v>58110442</v>
          </cell>
        </row>
        <row r="107">
          <cell r="A107" t="str">
            <v>HJA2010102</v>
          </cell>
          <cell r="B107" t="str">
            <v>-</v>
          </cell>
          <cell r="C107">
            <v>2000000</v>
          </cell>
          <cell r="D107">
            <v>2000000</v>
          </cell>
          <cell r="E107">
            <v>0</v>
          </cell>
        </row>
        <row r="108">
          <cell r="A108" t="str">
            <v>HJA2010103</v>
          </cell>
          <cell r="B108" t="str">
            <v>-</v>
          </cell>
          <cell r="C108">
            <v>241463749</v>
          </cell>
          <cell r="D108">
            <v>241463749</v>
          </cell>
          <cell r="E108">
            <v>0</v>
          </cell>
        </row>
        <row r="109">
          <cell r="A109" t="str">
            <v>HJA2010106</v>
          </cell>
          <cell r="B109" t="str">
            <v>-</v>
          </cell>
          <cell r="C109">
            <v>45269755</v>
          </cell>
          <cell r="D109">
            <v>24400000</v>
          </cell>
          <cell r="E109">
            <v>0</v>
          </cell>
        </row>
        <row r="110">
          <cell r="A110" t="str">
            <v>HJA2010107</v>
          </cell>
          <cell r="B110" t="str">
            <v>-</v>
          </cell>
          <cell r="C110">
            <v>23505396</v>
          </cell>
          <cell r="D110">
            <v>4964496</v>
          </cell>
          <cell r="E110">
            <v>7216625</v>
          </cell>
        </row>
        <row r="111">
          <cell r="A111" t="str">
            <v>HJA2010108</v>
          </cell>
          <cell r="B111" t="str">
            <v>-</v>
          </cell>
          <cell r="C111">
            <v>2994591</v>
          </cell>
          <cell r="D111">
            <v>428089</v>
          </cell>
          <cell r="E111">
            <v>315814</v>
          </cell>
        </row>
        <row r="112">
          <cell r="A112" t="str">
            <v>HJA2010201</v>
          </cell>
          <cell r="B112" t="str">
            <v>-</v>
          </cell>
          <cell r="C112">
            <v>83103813</v>
          </cell>
          <cell r="D112">
            <v>16899666</v>
          </cell>
          <cell r="E112">
            <v>12215698</v>
          </cell>
        </row>
        <row r="113">
          <cell r="A113" t="str">
            <v>HJA2010202</v>
          </cell>
          <cell r="B113" t="str">
            <v>-</v>
          </cell>
          <cell r="C113">
            <v>30724157</v>
          </cell>
          <cell r="D113">
            <v>4366745</v>
          </cell>
          <cell r="E113">
            <v>5510916</v>
          </cell>
        </row>
        <row r="114">
          <cell r="A114" t="str">
            <v>HJA20201@@</v>
          </cell>
          <cell r="B114" t="str">
            <v>-</v>
          </cell>
          <cell r="C114">
            <v>1656166980</v>
          </cell>
          <cell r="D114">
            <v>280069145</v>
          </cell>
          <cell r="E114">
            <v>275055494</v>
          </cell>
        </row>
        <row r="115">
          <cell r="A115" t="str">
            <v>HJA20202@@</v>
          </cell>
          <cell r="B115" t="str">
            <v>-</v>
          </cell>
          <cell r="C115">
            <v>115871309</v>
          </cell>
          <cell r="D115">
            <v>18780114</v>
          </cell>
          <cell r="E115">
            <v>21080519</v>
          </cell>
        </row>
        <row r="116">
          <cell r="A116" t="str">
            <v>HJA2020301</v>
          </cell>
          <cell r="B116" t="str">
            <v>-</v>
          </cell>
          <cell r="C116">
            <v>123505272</v>
          </cell>
          <cell r="D116">
            <v>38246536</v>
          </cell>
          <cell r="E116">
            <v>20470000</v>
          </cell>
        </row>
        <row r="117">
          <cell r="A117" t="str">
            <v>HJA2020302</v>
          </cell>
          <cell r="B117" t="str">
            <v>-</v>
          </cell>
          <cell r="C117">
            <v>125652000</v>
          </cell>
          <cell r="D117">
            <v>46092000</v>
          </cell>
          <cell r="E117">
            <v>15912000</v>
          </cell>
        </row>
        <row r="118">
          <cell r="A118" t="str">
            <v>HJA2020303</v>
          </cell>
          <cell r="B118" t="str">
            <v>-</v>
          </cell>
          <cell r="C118">
            <v>31741988</v>
          </cell>
          <cell r="D118">
            <v>9064102</v>
          </cell>
          <cell r="E118">
            <v>5744787</v>
          </cell>
        </row>
        <row r="119">
          <cell r="A119" t="str">
            <v>HJA20204@@</v>
          </cell>
          <cell r="B119" t="str">
            <v>-</v>
          </cell>
          <cell r="C119">
            <v>372434353</v>
          </cell>
          <cell r="D119">
            <v>93110997</v>
          </cell>
          <cell r="E119">
            <v>58325585</v>
          </cell>
        </row>
        <row r="120">
          <cell r="A120" t="str">
            <v>HJA2020502</v>
          </cell>
          <cell r="B120" t="str">
            <v>-</v>
          </cell>
          <cell r="C120">
            <v>2644387</v>
          </cell>
          <cell r="D120">
            <v>119183</v>
          </cell>
          <cell r="E120">
            <v>52875</v>
          </cell>
        </row>
        <row r="121">
          <cell r="A121" t="str">
            <v>HJA2020503</v>
          </cell>
          <cell r="B121" t="str">
            <v>-</v>
          </cell>
          <cell r="C121">
            <v>121905750</v>
          </cell>
          <cell r="D121">
            <v>62461455</v>
          </cell>
          <cell r="E121">
            <v>53296095</v>
          </cell>
        </row>
        <row r="122">
          <cell r="A122" t="str">
            <v>HJA2020504</v>
          </cell>
          <cell r="B122" t="str">
            <v>-</v>
          </cell>
          <cell r="C122">
            <v>-860905</v>
          </cell>
          <cell r="D122">
            <v>49012</v>
          </cell>
          <cell r="E122">
            <v>-1041942</v>
          </cell>
        </row>
        <row r="123">
          <cell r="A123" t="str">
            <v>HJA2020505</v>
          </cell>
          <cell r="B123" t="str">
            <v>-</v>
          </cell>
          <cell r="C123">
            <v>426165</v>
          </cell>
          <cell r="D123">
            <v>125250</v>
          </cell>
          <cell r="E123">
            <v>0</v>
          </cell>
        </row>
        <row r="124">
          <cell r="A124" t="str">
            <v>MMA1------</v>
          </cell>
          <cell r="B124" t="str">
            <v>受託研究料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MMA2------</v>
          </cell>
          <cell r="B125" t="str">
            <v>費用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MMA201----</v>
          </cell>
          <cell r="B126" t="str">
            <v>直接費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MMA20101--</v>
          </cell>
          <cell r="B127" t="str">
            <v>材料費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MMA2010101</v>
          </cell>
          <cell r="B128" t="str">
            <v>購入部品費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MMA2010102</v>
          </cell>
          <cell r="B129" t="str">
            <v>委託研究費（Ｈ Gr）</v>
          </cell>
          <cell r="C129">
            <v>0</v>
          </cell>
          <cell r="D129">
            <v>0</v>
          </cell>
          <cell r="E129">
            <v>0</v>
          </cell>
        </row>
        <row r="130">
          <cell r="A130" t="str">
            <v>MMA2010103</v>
          </cell>
          <cell r="B130" t="str">
            <v>委託研究費（ＨＲＡ）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MMA2010104</v>
          </cell>
          <cell r="B131" t="str">
            <v>委託研究費（ＨＲＥ－Ｇ）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MMA2010105</v>
          </cell>
          <cell r="B132" t="str">
            <v>委託研究費（ＨＲＥ－ＵＫ）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MMA2010106</v>
          </cell>
          <cell r="B133" t="str">
            <v>委託研究費（他）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MMA2010107</v>
          </cell>
          <cell r="B134" t="str">
            <v>テスト車輌費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MMA2010108</v>
          </cell>
          <cell r="B135" t="str">
            <v>その他材料費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MMA2010109</v>
          </cell>
          <cell r="B136" t="str">
            <v>材料費（Ｒ）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MMA20102--</v>
          </cell>
          <cell r="B137" t="str">
            <v>テスト関係費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MMA2010201</v>
          </cell>
          <cell r="B138" t="str">
            <v>国内テスト関係費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MMA2010202</v>
          </cell>
          <cell r="B139" t="str">
            <v>海外テスト関係費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MMA2010203</v>
          </cell>
          <cell r="B140" t="str">
            <v>テスト関係費（Ｒ）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MMA202----</v>
          </cell>
          <cell r="B141" t="str">
            <v>間接費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MMA20201--</v>
          </cell>
          <cell r="B142" t="str">
            <v>労務費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MMA20201@@</v>
          </cell>
          <cell r="B143" t="str">
            <v>_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MMA20202--</v>
          </cell>
          <cell r="B144" t="str">
            <v>操業費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MMA20202@@</v>
          </cell>
          <cell r="B145" t="str">
            <v>_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MMA20203--</v>
          </cell>
          <cell r="B146" t="str">
            <v>設備費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MMA2020301</v>
          </cell>
          <cell r="B147" t="str">
            <v>減価償却費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MMA2020302</v>
          </cell>
          <cell r="B148" t="str">
            <v>固定資産賃借料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MMA2020303</v>
          </cell>
          <cell r="B149" t="str">
            <v>その他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MMA20204--</v>
          </cell>
          <cell r="B150" t="str">
            <v>管理費</v>
          </cell>
          <cell r="C150">
            <v>0</v>
          </cell>
          <cell r="D150">
            <v>0</v>
          </cell>
          <cell r="E150">
            <v>0</v>
          </cell>
        </row>
        <row r="151">
          <cell r="A151" t="str">
            <v>MMA20204@@</v>
          </cell>
          <cell r="B151" t="str">
            <v>_</v>
          </cell>
          <cell r="C151">
            <v>0</v>
          </cell>
          <cell r="D151">
            <v>0</v>
          </cell>
          <cell r="E151">
            <v>0</v>
          </cell>
        </row>
        <row r="152">
          <cell r="A152" t="str">
            <v>MMA20205--</v>
          </cell>
          <cell r="B152" t="str">
            <v>その他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MMA2020501</v>
          </cell>
          <cell r="B153" t="str">
            <v>事業税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MMA2020502</v>
          </cell>
          <cell r="B154" t="str">
            <v>ＰＧ配賦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MMA2020503</v>
          </cell>
          <cell r="B155" t="str">
            <v>海外事務所費用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MMA2020504</v>
          </cell>
          <cell r="B156" t="str">
            <v>営業外損益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MMA2020505</v>
          </cell>
          <cell r="B157" t="str">
            <v>特別損益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MMC1</v>
          </cell>
          <cell r="B158" t="str">
            <v>設計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MMK1</v>
          </cell>
          <cell r="B159" t="str">
            <v>研究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MMK5</v>
          </cell>
          <cell r="B160" t="str">
            <v>海外駐在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MMS1</v>
          </cell>
          <cell r="B161" t="str">
            <v>試作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MMT1</v>
          </cell>
          <cell r="B162" t="str">
            <v>TSC･TIC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MMT5</v>
          </cell>
          <cell r="B163" t="str">
            <v>長欠・嘱託等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MMZ1</v>
          </cell>
          <cell r="B164" t="str">
            <v>補助管理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PIZ1</v>
          </cell>
          <cell r="B165" t="str">
            <v>-</v>
          </cell>
          <cell r="C165">
            <v>258</v>
          </cell>
          <cell r="D165">
            <v>43</v>
          </cell>
          <cell r="E165">
            <v>43</v>
          </cell>
        </row>
        <row r="166">
          <cell r="A166" t="str">
            <v>PJA20201@@</v>
          </cell>
          <cell r="B166" t="str">
            <v>-</v>
          </cell>
          <cell r="C166">
            <v>201991742</v>
          </cell>
          <cell r="D166">
            <v>40913498</v>
          </cell>
          <cell r="E166">
            <v>33033871</v>
          </cell>
        </row>
        <row r="167">
          <cell r="A167" t="str">
            <v>PJA20202@@</v>
          </cell>
          <cell r="B167" t="str">
            <v>-</v>
          </cell>
          <cell r="C167">
            <v>37351326</v>
          </cell>
          <cell r="D167">
            <v>11219752</v>
          </cell>
          <cell r="E167">
            <v>8478726</v>
          </cell>
        </row>
        <row r="168">
          <cell r="A168" t="str">
            <v>PJA2020301</v>
          </cell>
          <cell r="B168" t="str">
            <v>-</v>
          </cell>
          <cell r="C168">
            <v>21540899</v>
          </cell>
          <cell r="D168">
            <v>3578246</v>
          </cell>
          <cell r="E168">
            <v>3640832</v>
          </cell>
        </row>
        <row r="169">
          <cell r="A169" t="str">
            <v>PJA2020302</v>
          </cell>
          <cell r="B169" t="str">
            <v>-</v>
          </cell>
          <cell r="C169">
            <v>670890000</v>
          </cell>
          <cell r="D169">
            <v>111815000</v>
          </cell>
          <cell r="E169">
            <v>111815000</v>
          </cell>
        </row>
        <row r="170">
          <cell r="A170" t="str">
            <v>PJA2020303</v>
          </cell>
          <cell r="B170" t="str">
            <v>-</v>
          </cell>
          <cell r="C170">
            <v>12734024</v>
          </cell>
          <cell r="D170">
            <v>757731</v>
          </cell>
          <cell r="E170">
            <v>277464</v>
          </cell>
        </row>
        <row r="171">
          <cell r="A171" t="str">
            <v>PJA20204@@</v>
          </cell>
          <cell r="B171" t="str">
            <v>_</v>
          </cell>
          <cell r="C171">
            <v>63593348</v>
          </cell>
          <cell r="D171">
            <v>10157966</v>
          </cell>
          <cell r="E171">
            <v>12411420</v>
          </cell>
        </row>
        <row r="172">
          <cell r="A172" t="str">
            <v>PYA20201@@</v>
          </cell>
          <cell r="B172" t="str">
            <v>-</v>
          </cell>
          <cell r="C172">
            <v>199782000</v>
          </cell>
          <cell r="D172">
            <v>34344000</v>
          </cell>
          <cell r="E172">
            <v>34234000</v>
          </cell>
        </row>
        <row r="173">
          <cell r="A173" t="str">
            <v>PYA20202@@</v>
          </cell>
          <cell r="B173" t="str">
            <v>-</v>
          </cell>
          <cell r="C173">
            <v>26403000</v>
          </cell>
          <cell r="D173">
            <v>4230000</v>
          </cell>
          <cell r="E173">
            <v>5502000</v>
          </cell>
        </row>
        <row r="174">
          <cell r="A174" t="str">
            <v>PYA2020301</v>
          </cell>
          <cell r="B174" t="str">
            <v>-</v>
          </cell>
          <cell r="C174">
            <v>21255000</v>
          </cell>
          <cell r="D174">
            <v>3759000</v>
          </cell>
          <cell r="E174">
            <v>3686000</v>
          </cell>
        </row>
        <row r="175">
          <cell r="A175" t="str">
            <v>PYA2020302</v>
          </cell>
          <cell r="B175" t="str">
            <v>-</v>
          </cell>
          <cell r="C175">
            <v>575760000</v>
          </cell>
          <cell r="D175">
            <v>95960000</v>
          </cell>
          <cell r="E175">
            <v>95960000</v>
          </cell>
        </row>
        <row r="176">
          <cell r="A176" t="str">
            <v>PYA2020303</v>
          </cell>
          <cell r="B176" t="str">
            <v>-</v>
          </cell>
          <cell r="C176">
            <v>8431000</v>
          </cell>
          <cell r="D176">
            <v>1126000</v>
          </cell>
          <cell r="E176">
            <v>123000</v>
          </cell>
        </row>
        <row r="177">
          <cell r="A177" t="str">
            <v>PYA20204@@</v>
          </cell>
          <cell r="B177" t="str">
            <v>-</v>
          </cell>
          <cell r="C177">
            <v>55881000</v>
          </cell>
          <cell r="D177">
            <v>6596000</v>
          </cell>
          <cell r="E177">
            <v>6651000</v>
          </cell>
        </row>
        <row r="178">
          <cell r="A178" t="str">
            <v>TIZ1</v>
          </cell>
          <cell r="B178" t="str">
            <v>-</v>
          </cell>
          <cell r="C178">
            <v>300</v>
          </cell>
          <cell r="D178">
            <v>50</v>
          </cell>
          <cell r="E178">
            <v>50</v>
          </cell>
        </row>
        <row r="179">
          <cell r="A179" t="str">
            <v>TJA2010201</v>
          </cell>
          <cell r="B179" t="str">
            <v>-</v>
          </cell>
          <cell r="C179">
            <v>334890</v>
          </cell>
          <cell r="D179">
            <v>0</v>
          </cell>
          <cell r="E179">
            <v>335000</v>
          </cell>
        </row>
        <row r="180">
          <cell r="A180" t="str">
            <v>TJA20201@@</v>
          </cell>
          <cell r="B180" t="str">
            <v>-</v>
          </cell>
          <cell r="C180">
            <v>208649254</v>
          </cell>
          <cell r="D180">
            <v>29217837</v>
          </cell>
          <cell r="E180">
            <v>34310850</v>
          </cell>
        </row>
        <row r="181">
          <cell r="A181" t="str">
            <v>TJA20202@@</v>
          </cell>
          <cell r="B181" t="str">
            <v>-</v>
          </cell>
          <cell r="C181">
            <v>65110812</v>
          </cell>
          <cell r="D181">
            <v>10491129</v>
          </cell>
          <cell r="E181">
            <v>14759884</v>
          </cell>
        </row>
        <row r="182">
          <cell r="A182" t="str">
            <v>TJA2020301</v>
          </cell>
          <cell r="B182" t="str">
            <v>-</v>
          </cell>
          <cell r="C182">
            <v>20210036</v>
          </cell>
          <cell r="D182">
            <v>3485623</v>
          </cell>
          <cell r="E182">
            <v>3332764</v>
          </cell>
        </row>
        <row r="183">
          <cell r="A183" t="str">
            <v>TJA2020302</v>
          </cell>
          <cell r="B183" t="str">
            <v>-</v>
          </cell>
          <cell r="C183">
            <v>327826464</v>
          </cell>
          <cell r="D183">
            <v>57350267</v>
          </cell>
          <cell r="E183">
            <v>57312467</v>
          </cell>
        </row>
        <row r="184">
          <cell r="A184" t="str">
            <v>TJA2020303</v>
          </cell>
          <cell r="B184" t="str">
            <v>-</v>
          </cell>
          <cell r="C184">
            <v>66453688</v>
          </cell>
          <cell r="D184">
            <v>4299803</v>
          </cell>
          <cell r="E184">
            <v>6557292</v>
          </cell>
        </row>
        <row r="185">
          <cell r="A185" t="str">
            <v>TJA20204@@</v>
          </cell>
          <cell r="B185" t="str">
            <v>-</v>
          </cell>
          <cell r="C185">
            <v>115057220</v>
          </cell>
          <cell r="D185">
            <v>27580872</v>
          </cell>
          <cell r="E185">
            <v>15578983</v>
          </cell>
        </row>
        <row r="186">
          <cell r="A186" t="str">
            <v>TYA20201@@</v>
          </cell>
          <cell r="B186" t="str">
            <v>-</v>
          </cell>
          <cell r="C186">
            <v>227122000</v>
          </cell>
          <cell r="D186">
            <v>37919000</v>
          </cell>
          <cell r="E186">
            <v>37739000</v>
          </cell>
        </row>
        <row r="187">
          <cell r="A187" t="str">
            <v>TYA20202@@</v>
          </cell>
          <cell r="B187" t="str">
            <v>-</v>
          </cell>
          <cell r="C187">
            <v>67604000</v>
          </cell>
          <cell r="D187">
            <v>11158000</v>
          </cell>
          <cell r="E187">
            <v>11583000</v>
          </cell>
        </row>
        <row r="188">
          <cell r="A188" t="str">
            <v>TYA2020301</v>
          </cell>
          <cell r="B188" t="str">
            <v>-</v>
          </cell>
          <cell r="C188">
            <v>19034000</v>
          </cell>
          <cell r="D188">
            <v>3354000</v>
          </cell>
          <cell r="E188">
            <v>3276000</v>
          </cell>
        </row>
        <row r="189">
          <cell r="A189" t="str">
            <v>TYA2020302</v>
          </cell>
          <cell r="B189" t="str">
            <v>-</v>
          </cell>
          <cell r="C189">
            <v>363456000</v>
          </cell>
          <cell r="D189">
            <v>60576000</v>
          </cell>
          <cell r="E189">
            <v>60576000</v>
          </cell>
        </row>
        <row r="190">
          <cell r="A190" t="str">
            <v>TYA2020303</v>
          </cell>
          <cell r="B190" t="str">
            <v>-</v>
          </cell>
          <cell r="C190">
            <v>35366000</v>
          </cell>
          <cell r="D190">
            <v>3639000</v>
          </cell>
          <cell r="E190">
            <v>5303000</v>
          </cell>
        </row>
        <row r="191">
          <cell r="A191" t="str">
            <v>TYA20204@@</v>
          </cell>
          <cell r="B191" t="str">
            <v>-</v>
          </cell>
          <cell r="C191">
            <v>96643000</v>
          </cell>
          <cell r="D191">
            <v>16279000</v>
          </cell>
          <cell r="E191">
            <v>14921000</v>
          </cell>
        </row>
        <row r="192">
          <cell r="A192" t="str">
            <v>WIC1</v>
          </cell>
          <cell r="B192" t="str">
            <v>-</v>
          </cell>
          <cell r="C192">
            <v>334</v>
          </cell>
          <cell r="D192">
            <v>54</v>
          </cell>
          <cell r="E192">
            <v>55</v>
          </cell>
        </row>
        <row r="193">
          <cell r="A193" t="str">
            <v>WIK1</v>
          </cell>
          <cell r="B193" t="str">
            <v>-</v>
          </cell>
          <cell r="C193">
            <v>5268</v>
          </cell>
          <cell r="D193">
            <v>863</v>
          </cell>
          <cell r="E193">
            <v>866</v>
          </cell>
        </row>
        <row r="194">
          <cell r="A194" t="str">
            <v>WIS1</v>
          </cell>
          <cell r="B194" t="str">
            <v>-</v>
          </cell>
          <cell r="C194">
            <v>901</v>
          </cell>
          <cell r="D194">
            <v>147</v>
          </cell>
          <cell r="E194">
            <v>147</v>
          </cell>
        </row>
        <row r="195">
          <cell r="A195" t="str">
            <v>WIZ1</v>
          </cell>
          <cell r="B195" t="str">
            <v>-</v>
          </cell>
          <cell r="C195">
            <v>1169</v>
          </cell>
          <cell r="D195">
            <v>191</v>
          </cell>
          <cell r="E195">
            <v>194</v>
          </cell>
        </row>
        <row r="196">
          <cell r="A196" t="str">
            <v>WJA2010101</v>
          </cell>
          <cell r="B196" t="str">
            <v>-</v>
          </cell>
          <cell r="C196">
            <v>1023287103</v>
          </cell>
          <cell r="D196">
            <v>259972498</v>
          </cell>
          <cell r="E196">
            <v>172457157</v>
          </cell>
        </row>
        <row r="197">
          <cell r="A197" t="str">
            <v>WJA2010106</v>
          </cell>
          <cell r="B197" t="str">
            <v>-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WJA2010107</v>
          </cell>
          <cell r="B198" t="str">
            <v>-</v>
          </cell>
          <cell r="C198">
            <v>10768283</v>
          </cell>
          <cell r="D198">
            <v>2087894</v>
          </cell>
          <cell r="E198">
            <v>1305509</v>
          </cell>
        </row>
        <row r="199">
          <cell r="A199" t="str">
            <v>WJA2010108</v>
          </cell>
          <cell r="B199" t="str">
            <v>-</v>
          </cell>
          <cell r="C199">
            <v>9423617</v>
          </cell>
          <cell r="D199">
            <v>1656929</v>
          </cell>
          <cell r="E199">
            <v>3183526</v>
          </cell>
        </row>
        <row r="200">
          <cell r="A200" t="str">
            <v>WJA2010109</v>
          </cell>
          <cell r="B200" t="str">
            <v>_</v>
          </cell>
          <cell r="C200">
            <v>3912945203</v>
          </cell>
          <cell r="D200">
            <v>760719510</v>
          </cell>
          <cell r="E200">
            <v>597921484</v>
          </cell>
        </row>
        <row r="201">
          <cell r="A201" t="str">
            <v>WJA2010201</v>
          </cell>
          <cell r="B201" t="str">
            <v>-</v>
          </cell>
          <cell r="C201">
            <v>97484991</v>
          </cell>
          <cell r="D201">
            <v>22116737</v>
          </cell>
          <cell r="E201">
            <v>14687840</v>
          </cell>
        </row>
        <row r="202">
          <cell r="A202" t="str">
            <v>WJA2010202</v>
          </cell>
          <cell r="B202" t="str">
            <v>-</v>
          </cell>
          <cell r="C202">
            <v>157740196</v>
          </cell>
          <cell r="D202">
            <v>48747556</v>
          </cell>
          <cell r="E202">
            <v>19301971</v>
          </cell>
        </row>
        <row r="203">
          <cell r="A203" t="str">
            <v>WJA2010203</v>
          </cell>
          <cell r="B203" t="str">
            <v>_</v>
          </cell>
          <cell r="C203">
            <v>345283656</v>
          </cell>
          <cell r="D203">
            <v>83060265</v>
          </cell>
          <cell r="E203">
            <v>54940213</v>
          </cell>
        </row>
        <row r="204">
          <cell r="A204" t="str">
            <v>WJA20201@@</v>
          </cell>
          <cell r="B204" t="str">
            <v>-</v>
          </cell>
          <cell r="C204">
            <v>5793996827</v>
          </cell>
          <cell r="D204">
            <v>1071055137</v>
          </cell>
          <cell r="E204">
            <v>959831975</v>
          </cell>
        </row>
        <row r="205">
          <cell r="A205" t="str">
            <v>WJA20202@@</v>
          </cell>
          <cell r="B205" t="str">
            <v>-</v>
          </cell>
          <cell r="C205">
            <v>561508353</v>
          </cell>
          <cell r="D205">
            <v>110285924</v>
          </cell>
          <cell r="E205">
            <v>115556877</v>
          </cell>
        </row>
        <row r="206">
          <cell r="A206" t="str">
            <v>WJA2020301</v>
          </cell>
          <cell r="B206" t="str">
            <v>-</v>
          </cell>
          <cell r="C206">
            <v>587794083</v>
          </cell>
          <cell r="D206">
            <v>138941699</v>
          </cell>
          <cell r="E206">
            <v>99186511</v>
          </cell>
        </row>
        <row r="207">
          <cell r="A207" t="str">
            <v>WJA2020302</v>
          </cell>
          <cell r="B207" t="str">
            <v>-</v>
          </cell>
          <cell r="C207">
            <v>503380823</v>
          </cell>
          <cell r="D207">
            <v>74490631</v>
          </cell>
          <cell r="E207">
            <v>102357967</v>
          </cell>
        </row>
        <row r="208">
          <cell r="A208" t="str">
            <v>WJA2020303</v>
          </cell>
          <cell r="B208" t="str">
            <v>-</v>
          </cell>
          <cell r="C208">
            <v>411753854</v>
          </cell>
          <cell r="D208">
            <v>72369286</v>
          </cell>
          <cell r="E208">
            <v>75041471</v>
          </cell>
        </row>
        <row r="209">
          <cell r="A209" t="str">
            <v>WJA20204@@</v>
          </cell>
          <cell r="B209" t="str">
            <v>-</v>
          </cell>
          <cell r="C209">
            <v>1184408809</v>
          </cell>
          <cell r="D209">
            <v>-48783311</v>
          </cell>
          <cell r="E209">
            <v>273719147</v>
          </cell>
        </row>
        <row r="210">
          <cell r="A210" t="str">
            <v>WJA2020504</v>
          </cell>
          <cell r="B210" t="str">
            <v>-</v>
          </cell>
          <cell r="C210">
            <v>-83018756</v>
          </cell>
          <cell r="D210">
            <v>-75674036</v>
          </cell>
          <cell r="E210">
            <v>-7857110</v>
          </cell>
        </row>
        <row r="211">
          <cell r="A211" t="str">
            <v>WJA2020505</v>
          </cell>
          <cell r="B211" t="str">
            <v>-</v>
          </cell>
          <cell r="C211">
            <v>-15759020</v>
          </cell>
          <cell r="D211">
            <v>-10141216</v>
          </cell>
          <cell r="E211">
            <v>-2124650</v>
          </cell>
        </row>
        <row r="212">
          <cell r="A212" t="str">
            <v>WYA2010101</v>
          </cell>
          <cell r="B212" t="str">
            <v>-</v>
          </cell>
          <cell r="C212">
            <v>1253600000</v>
          </cell>
          <cell r="D212">
            <v>213425000</v>
          </cell>
          <cell r="E212">
            <v>225980000</v>
          </cell>
        </row>
        <row r="213">
          <cell r="A213" t="str">
            <v>WYA20201@@</v>
          </cell>
          <cell r="B213" t="str">
            <v>-</v>
          </cell>
          <cell r="C213">
            <v>5697916000</v>
          </cell>
          <cell r="D213">
            <v>998352000</v>
          </cell>
          <cell r="E213">
            <v>954912000</v>
          </cell>
        </row>
        <row r="214">
          <cell r="A214" t="str">
            <v>WYA20202@@</v>
          </cell>
          <cell r="B214" t="str">
            <v>-</v>
          </cell>
          <cell r="C214">
            <v>608450000</v>
          </cell>
          <cell r="D214">
            <v>103652000</v>
          </cell>
          <cell r="E214">
            <v>99304000</v>
          </cell>
        </row>
        <row r="215">
          <cell r="A215" t="str">
            <v>WYA2020301</v>
          </cell>
          <cell r="B215" t="str">
            <v>-</v>
          </cell>
          <cell r="C215">
            <v>692180000</v>
          </cell>
          <cell r="D215">
            <v>142914000</v>
          </cell>
          <cell r="E215">
            <v>128740000</v>
          </cell>
        </row>
        <row r="216">
          <cell r="A216" t="str">
            <v>WYA2020302</v>
          </cell>
          <cell r="B216" t="str">
            <v>-</v>
          </cell>
          <cell r="C216">
            <v>517797000</v>
          </cell>
          <cell r="D216">
            <v>101472000</v>
          </cell>
          <cell r="E216">
            <v>83305000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GT"/>
      <sheetName val="HGW"/>
      <sheetName val="HGP-T"/>
      <sheetName val="HGP-H"/>
      <sheetName val="HGP"/>
      <sheetName val="4R"/>
      <sheetName val="4R NEW"/>
      <sheetName val="HGA"/>
      <sheetName val="HGH"/>
      <sheetName val="HGF"/>
      <sheetName val="ALL 4～9"/>
      <sheetName val="ALL 4～3"/>
      <sheetName val="通期"/>
      <sheetName val="要員管理表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現地意向確認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現地意向確認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Work Days &amp; Holiday"/>
      <sheetName val="B129=TODAY()"/>
      <sheetName val="Date in cell B12"/>
      <sheetName val="Date by Week Number"/>
      <sheetName val="WeekNumber2"/>
      <sheetName val="WeeklyView "/>
      <sheetName val="Holiday"/>
      <sheetName val="HowTo"/>
      <sheetName val="EasterDates"/>
      <sheetName val="Date by Week Number1"/>
    </sheetNames>
    <sheetDataSet>
      <sheetData sheetId="2">
        <row r="12">
          <cell r="B12">
            <v>42339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現地意向確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nmzoka0.tripod.com/20000212HomeRadioGeoC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xcelfan.akiba.coocan.jp/htm" TargetMode="External" /><Relationship Id="rId2" Type="http://schemas.openxmlformats.org/officeDocument/2006/relationships/hyperlink" Target="http://plaza17.mbn.or.jp/~jugglingkidkenmz/991026MonthlyTemplateCalendarExcel95.xls" TargetMode="External" /><Relationship Id="rId3" Type="http://schemas.openxmlformats.org/officeDocument/2006/relationships/hyperlink" Target="http://excelfan.com/" TargetMode="External" /><Relationship Id="rId4" Type="http://schemas.openxmlformats.org/officeDocument/2006/relationships/hyperlink" Target="http://kenmzoka0.tripod.com/20000212HomeRadioGeoC.htm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enmzoka.bizland.com/021127ExcelCountdown.htm" TargetMode="External" /><Relationship Id="rId2" Type="http://schemas.openxmlformats.org/officeDocument/2006/relationships/hyperlink" Target="http://kenmzoka.com/060923WeeksCalculator.htm" TargetMode="External" /><Relationship Id="rId3" Type="http://schemas.openxmlformats.org/officeDocument/2006/relationships/hyperlink" Target="../../Desktop/excelfan.com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66"/>
  <sheetViews>
    <sheetView tabSelected="1" zoomScale="84" zoomScaleNormal="84" workbookViewId="0" topLeftCell="A1">
      <selection activeCell="G4" sqref="G4:H4"/>
    </sheetView>
  </sheetViews>
  <sheetFormatPr defaultColWidth="9.00390625" defaultRowHeight="13.5"/>
  <cols>
    <col min="1" max="1" width="4.50390625" style="0" customWidth="1"/>
    <col min="2" max="8" width="12.50390625" style="0" customWidth="1"/>
    <col min="10" max="10" width="9.50390625" style="0" bestFit="1" customWidth="1"/>
    <col min="13" max="13" width="9.50390625" style="0" bestFit="1" customWidth="1"/>
    <col min="23" max="23" width="19.50390625" style="0" hidden="1" customWidth="1"/>
    <col min="24" max="24" width="16.50390625" style="0" hidden="1" customWidth="1"/>
    <col min="25" max="26" width="9.00390625" style="0" hidden="1" customWidth="1"/>
    <col min="38" max="38" width="10.125" style="0" bestFit="1" customWidth="1"/>
  </cols>
  <sheetData>
    <row r="1" ht="7.5" customHeight="1"/>
    <row r="2" spans="7:8" ht="9.75" customHeight="1">
      <c r="G2" s="45" t="s">
        <v>10</v>
      </c>
      <c r="H2" s="46">
        <f ca="1">TODAY()</f>
        <v>44202</v>
      </c>
    </row>
    <row r="3" spans="2:8" ht="7.5" customHeight="1">
      <c r="B3" s="1"/>
      <c r="C3" s="1"/>
      <c r="D3" s="1"/>
      <c r="E3" s="1"/>
      <c r="F3" s="1"/>
      <c r="G3" s="206">
        <f>SelectDate</f>
        <v>44202</v>
      </c>
      <c r="H3" s="206">
        <f ca="1">TODAY()</f>
        <v>44202</v>
      </c>
    </row>
    <row r="4" spans="1:26" ht="42.75">
      <c r="A4" s="30"/>
      <c r="B4" s="170">
        <f ca="1">NOW()</f>
        <v>44202.003440625</v>
      </c>
      <c r="C4" s="170"/>
      <c r="D4" s="170"/>
      <c r="E4" s="170"/>
      <c r="F4" s="155" t="s">
        <v>9</v>
      </c>
      <c r="G4" s="174">
        <v>44202</v>
      </c>
      <c r="H4" s="174"/>
      <c r="I4" s="150">
        <f>IF(WEEKDAY(G4)=6,G4-4,IF(WEEKDAY(G4)=7,G4-5,IF(WEEKDAY(G4)=1,G4-6,IF(WEEKDAY(G4)=5,G4-3,IF(WEEKDAY(G4)=4,G4-2,IF(WEEKDAY(G4)=3,G4-1,G4))))))</f>
        <v>44200</v>
      </c>
      <c r="W4" s="19"/>
      <c r="X4" s="20">
        <f ca="1">NOW()</f>
        <v>44202.003440625</v>
      </c>
      <c r="Y4" s="21">
        <f>YEAR(X4)</f>
        <v>2021</v>
      </c>
      <c r="Z4" s="21">
        <f>IF(Y5=12,Y4+1,Y4)</f>
        <v>2021</v>
      </c>
    </row>
    <row r="5" spans="1:26" ht="15.75" customHeight="1">
      <c r="A5" s="30"/>
      <c r="C5" s="158">
        <f ca="1">IF(OR(AND(B4=NOW(),YEAR(B4)=2000,MONTH(B4)=1,DAY(B4)&lt;3),AND(B4=NOW(),YEAR(B4)=1999,MONTH(B4)=12,DAY(B4)=31,HOUR(B4)&gt;=11)),"US Millennium Gala, Dec 31-Jan 2",IF(AND(B4=NOW(),YEAR(B4)=1999,MONTH(B4)=12,DAY(B4)&gt;19,DAY(B4)&lt;26),CONCATENATE((36526-1-TODAY())," days ",HOUR($W$7)," :  ",MINUTE($W$7)," : ",SECOND($W$7)," until the millennium"),IF(H5=DATE(1999,12,31),"Millennium Night",IF(AND(B4=NOW(),YEAR(B4)=2000,MONTH(B4)=12,DAY(B4)&gt;14,DAY(B4)&lt;26),CONCATENATE((36526-1-TODAY())," days ",HOUR($W$7)," :  ",MINUTE($W$7)," : ",SECOND($W$7)," until 21st century"),IF(AND(H5=TODAY(),YEAR(H5)&gt;=2001,MONTH(H5)=12,DAY(H5)&gt;14,DAY(H5)&lt;26),"Have a merry Xmas, a happy new year","")))))</f>
      </c>
      <c r="D5" s="158"/>
      <c r="E5" s="30"/>
      <c r="F5" s="30"/>
      <c r="G5" s="149">
        <f>IF(WEEKDAY(G4)=1,G4+1,IF(WEEKDAY(G4)=7,G4-5,IF(WEEKDAY(G4)=6,G4-4,IF(WEEKDAY(G4)=5,G4-3,IF(WEEKDAY(G4)=4,G4-2,IF(WEEKDAY(G4)=3,G4-1,G4))))))</f>
        <v>44200</v>
      </c>
      <c r="H5" s="47">
        <f>H2</f>
        <v>44202</v>
      </c>
      <c r="W5" s="22">
        <f ca="1">NOW()</f>
        <v>44202.003440625</v>
      </c>
      <c r="X5" s="23">
        <f ca="1">NOW()</f>
        <v>44202.003440625</v>
      </c>
      <c r="Y5" s="21">
        <f>MONTH(X5)</f>
        <v>1</v>
      </c>
      <c r="Z5" s="21">
        <f>IF(Y5=12,1,Y5+1)</f>
        <v>2</v>
      </c>
    </row>
    <row r="6" spans="1:26" ht="19.5" customHeight="1">
      <c r="A6" s="30"/>
      <c r="B6" s="162" t="str">
        <f ca="1">IF(TODAY()&lt;G6,CONCATENATE((G6-1-TODAY())," days ",HOUR($W$7)," hours ",MINUTE($W$7)," minutes ",SECOND($W$7)," seconds to go to ",G7),IF(MONTH(TODAY())&gt;=11,CONCATENATE("Now,  ",(DATE(YEAR(TODAY())+1,1,1)-1-TODAY())," days ",HOUR($W$7)," hours ",MINUTE($W$7)," minutes ",SECOND($W$7)," seconds to go to ",YEAR(TODAY())+1,"  ",,(IF(AND(MONTH(B4)=12,DAY(B4)&gt;10,DAY(B4)&lt;26),"
Have a merry Christmas &amp; a happy new year",IF(AND(MONTH(B4)=1,DAY(B4)&gt;=1,DAY(B4)&lt;7),"
Happy new year",""))),"")))</f>
        <v>197 days 23 hours 55 minutes 3 seconds to go to Tokyo Olympics 2020</v>
      </c>
      <c r="C6" s="163"/>
      <c r="D6" s="163"/>
      <c r="E6" s="163"/>
      <c r="F6" s="163"/>
      <c r="G6" s="168">
        <v>44400</v>
      </c>
      <c r="H6" s="168"/>
      <c r="W6" s="22">
        <f>DATE(YEAR(W5),MONTH(W5),DAY(W5+1))</f>
        <v>44203</v>
      </c>
      <c r="X6" s="24">
        <f ca="1">NOW()</f>
        <v>44202.003440625</v>
      </c>
      <c r="Y6" s="25">
        <f>DAY(X6)</f>
        <v>6</v>
      </c>
      <c r="Z6" s="25"/>
    </row>
    <row r="7" spans="1:26" ht="19.5" customHeight="1">
      <c r="A7" s="30"/>
      <c r="B7" s="164"/>
      <c r="C7" s="164"/>
      <c r="D7" s="164"/>
      <c r="E7" s="164"/>
      <c r="F7" s="164"/>
      <c r="G7" s="161" t="s">
        <v>57</v>
      </c>
      <c r="H7" s="161"/>
      <c r="W7" s="26">
        <f>Z7-W5</f>
        <v>0.9965593750021071</v>
      </c>
      <c r="X7" s="22">
        <f>DATE(YEAR(X6),MONTH(X6),DAY(X6+1))</f>
        <v>44203</v>
      </c>
      <c r="Y7" s="27">
        <f>DAY(X7)</f>
        <v>7</v>
      </c>
      <c r="Z7" s="22">
        <f>IF(Y7=1,DATE(Z4,Z5,1),W6)</f>
        <v>44203</v>
      </c>
    </row>
    <row r="8" spans="1:8" ht="15.75">
      <c r="A8" s="30"/>
      <c r="B8" s="37">
        <v>36009</v>
      </c>
      <c r="C8" s="38">
        <v>36003</v>
      </c>
      <c r="D8" s="38">
        <v>36004</v>
      </c>
      <c r="E8" s="38">
        <v>36005</v>
      </c>
      <c r="F8" s="38">
        <v>36006</v>
      </c>
      <c r="G8" s="38">
        <v>36007</v>
      </c>
      <c r="H8" s="37">
        <v>36008</v>
      </c>
    </row>
    <row r="9" spans="1:8" ht="13.5" customHeight="1">
      <c r="A9" s="169" t="str">
        <f>IF(ISNA(CONCATENATE("Wk  
",LOOKUP(G5,'Date by Week Number'!C2:FE2,'Date by Week Number'!C5:FE5))),"",CONCATENATE("Wk  
",LOOKUP(G5,'Date by Week Number'!C2:FE2,'Date by Week Number'!C5:FE5)))</f>
        <v>Wk  
1</v>
      </c>
      <c r="B9" s="39">
        <f>IF(WEEKDAY(G4)=2,G4-1,IF(WEEKDAY(G4)=7,G4-6,IF(WEEKDAY(G4)=6,G4-5,IF(WEEKDAY(G4)=5,G4-4,IF(WEEKDAY(G4)=4,G4-3,IF(WEEKDAY(G4)=3,G4-2,G4))))))</f>
        <v>44199</v>
      </c>
      <c r="C9" s="39">
        <f>I4</f>
        <v>44200</v>
      </c>
      <c r="D9" s="40">
        <f>IF(WEEKDAY(G4)=1,G4+2,IF(WEEKDAY(G4)=7,G4-4,IF(WEEKDAY(G4)=6,G4-3,IF(WEEKDAY(G4)=5,G4-2,IF(WEEKDAY(G4)=4,G4-1,IF(WEEKDAY(G4)=2,G4+1,G4))))))</f>
        <v>44201</v>
      </c>
      <c r="E9" s="40">
        <f>IF(WEEKDAY(G4)=1,G4+3,IF(WEEKDAY(G4)=7,G4-3,IF(WEEKDAY(G4)=6,G4-2,IF(WEEKDAY(G4)=5,G4-1,IF(WEEKDAY(G4)=3,G4+1,IF(WEEKDAY(G4)=2,G4+2,G4))))))</f>
        <v>44202</v>
      </c>
      <c r="F9" s="40">
        <f>IF(WEEKDAY(G4)=1,G4+4,IF(WEEKDAY(G4)=7,G4-2,IF(WEEKDAY(G4)=6,G4-1,IF(WEEKDAY(G4)=4,G4+1,IF(WEEKDAY(G4)=3,G4+2,IF(WEEKDAY(G4)=2,G4+3,G4))))))</f>
        <v>44203</v>
      </c>
      <c r="G9" s="40">
        <f>IF(WEEKDAY(G4)=1,G4+5,IF(WEEKDAY(G4)=7,G4-1,IF(WEEKDAY(G4)=5,G4+1,IF(WEEKDAY(G4)=4,G4+2,IF(WEEKDAY(G4)=3,G4+3,IF(WEEKDAY(G4)=2,G4+4,G4))))))</f>
        <v>44204</v>
      </c>
      <c r="H9" s="40">
        <f>IF(WEEKDAY(G4)=1,G4+6,IF(WEEKDAY(G4)=2,G4+5,IF(WEEKDAY(G4)=6,G4+1,IF(WEEKDAY(G4)=5,G4+2,IF(WEEKDAY(G4)=4,G4+3,IF(WEEKDAY(G4)=3,G4+4,G4))))))</f>
        <v>44205</v>
      </c>
    </row>
    <row r="10" spans="1:8" ht="99.75" customHeight="1">
      <c r="A10" s="169"/>
      <c r="B10" s="152">
        <f aca="true" t="shared" si="0" ref="B10:H10">IF(AL49=B9,AL50,IF(AL52=B9,AL53,IF(AL55=B9,AL56,IF(AL58=B9,AL59,IF(AL61=B9,AL62,IF(AL64=B9,AL65,""))))))</f>
      </c>
      <c r="C10" s="152" t="str">
        <f t="shared" si="0"/>
        <v>Go to work </v>
      </c>
      <c r="D10" s="152" t="str">
        <f t="shared" si="0"/>
        <v>Okinawa</v>
      </c>
      <c r="E10" s="152" t="str">
        <f t="shared" si="0"/>
        <v>Meeting</v>
      </c>
      <c r="F10" s="152" t="str">
        <f t="shared" si="0"/>
        <v>Day trip</v>
      </c>
      <c r="G10" s="152" t="str">
        <f t="shared" si="0"/>
        <v>Payment</v>
      </c>
      <c r="H10" s="152" t="str">
        <f t="shared" si="0"/>
        <v>Swimming</v>
      </c>
    </row>
    <row r="11" spans="1:8" ht="12.75" customHeight="1">
      <c r="A11" s="169"/>
      <c r="B11" s="153">
        <f aca="true" ca="1" t="shared" si="1" ref="B11:H11">IF(B9=TODAY(),NOW(),"")</f>
      </c>
      <c r="C11" s="154">
        <f ca="1" t="shared" si="1"/>
      </c>
      <c r="D11" s="153">
        <f ca="1" t="shared" si="1"/>
      </c>
      <c r="E11" s="153">
        <f ca="1" t="shared" si="1"/>
        <v>44202.003440625</v>
      </c>
      <c r="F11" s="153">
        <f ca="1" t="shared" si="1"/>
      </c>
      <c r="G11" s="153">
        <f ca="1" t="shared" si="1"/>
      </c>
      <c r="H11" s="153">
        <f ca="1" t="shared" si="1"/>
      </c>
    </row>
    <row r="12" spans="12:13" ht="13.5">
      <c r="L12" s="16"/>
      <c r="M12" s="16"/>
    </row>
    <row r="15" spans="3:9" ht="14.25">
      <c r="C15" s="10"/>
      <c r="D15" s="10"/>
      <c r="E15" s="165">
        <f ca="1">IF(OR(HOUR(F18)=0,HOUR(F18)=12),NOW(),"XII")</f>
        <v>44202.003440625</v>
      </c>
      <c r="F15" s="165"/>
      <c r="G15" s="165"/>
      <c r="H15" s="10"/>
      <c r="I15" s="10"/>
    </row>
    <row r="16" spans="3:9" ht="14.25">
      <c r="C16" s="10"/>
      <c r="D16" s="165" t="str">
        <f ca="1">IF(OR(HOUR(F18)=23,HOUR(F18)=11),NOW(),"XI")</f>
        <v>XI</v>
      </c>
      <c r="E16" s="165"/>
      <c r="F16" s="11"/>
      <c r="G16" s="165" t="str">
        <f ca="1">IF(OR(HOUR(F18)=1,HOUR(F18)=13),NOW(),"I")</f>
        <v>I</v>
      </c>
      <c r="H16" s="165"/>
      <c r="I16" s="10"/>
    </row>
    <row r="17" spans="3:9" ht="14.25">
      <c r="C17" s="165" t="str">
        <f ca="1">IF(OR(HOUR(F18)=10,HOUR(F18)=22),NOW(),"            X")</f>
        <v>            X</v>
      </c>
      <c r="D17" s="165"/>
      <c r="E17" s="10"/>
      <c r="F17" s="10"/>
      <c r="G17" s="10"/>
      <c r="H17" s="166" t="str">
        <f ca="1">IF(OR(HOUR(F18)=2,HOUR(F18)=14),NOW(),"                     II")</f>
        <v>                     II</v>
      </c>
      <c r="I17" s="166"/>
    </row>
    <row r="18" spans="3:9" ht="14.25">
      <c r="C18" s="171" t="str">
        <f ca="1">IF(OR(HOUR(F18)=9,HOUR(F18)=21),NOW(),"IX")</f>
        <v>IX</v>
      </c>
      <c r="D18" s="171"/>
      <c r="E18" s="10"/>
      <c r="F18" s="12">
        <f ca="1">NOW()</f>
        <v>44202.003440625</v>
      </c>
      <c r="G18" s="10"/>
      <c r="H18" s="172" t="str">
        <f ca="1">IF(OR(HOUR(F18)=3,HOUR(F18)=15),NOW(),"                          III")</f>
        <v>                          III</v>
      </c>
      <c r="I18" s="172"/>
    </row>
    <row r="19" spans="3:9" ht="14.25">
      <c r="C19" s="165" t="str">
        <f ca="1">IF(OR(HOUR(F18)=8,HOUR(F18)=20),NOW(),"             VIII")</f>
        <v>             VIII</v>
      </c>
      <c r="D19" s="165"/>
      <c r="E19" s="13"/>
      <c r="F19" s="10"/>
      <c r="G19" s="10"/>
      <c r="H19" s="166" t="str">
        <f ca="1">IF(OR(HOUR(F18)=4,HOUR(F18)=16),NOW(),"                     IV")</f>
        <v>                     IV</v>
      </c>
      <c r="I19" s="166"/>
    </row>
    <row r="20" spans="3:9" ht="14.25">
      <c r="C20" s="10"/>
      <c r="D20" s="165" t="str">
        <f ca="1">IF(OR(HOUR(F18)=7,HOUR(F18)=19),NOW(),"VII")</f>
        <v>VII</v>
      </c>
      <c r="E20" s="165"/>
      <c r="F20" s="10"/>
      <c r="G20" s="165" t="str">
        <f ca="1">IF(OR(HOUR(F18)=5,HOUR(F18)=17),NOW(),"V")</f>
        <v>V</v>
      </c>
      <c r="H20" s="165"/>
      <c r="I20" s="10"/>
    </row>
    <row r="21" spans="3:9" ht="14.25">
      <c r="C21" s="10"/>
      <c r="D21" s="10"/>
      <c r="E21" s="165" t="str">
        <f ca="1">IF(OR(HOUR(F18)=6,HOUR(F18)=18),NOW(),"VI")</f>
        <v>VI</v>
      </c>
      <c r="F21" s="165"/>
      <c r="G21" s="165"/>
      <c r="H21" s="10"/>
      <c r="I21" s="10"/>
    </row>
    <row r="22" spans="3:9" ht="13.5">
      <c r="C22" s="4"/>
      <c r="D22" s="4"/>
      <c r="E22" s="4"/>
      <c r="F22" s="4"/>
      <c r="G22" s="4"/>
      <c r="H22" s="4"/>
      <c r="I22" s="4"/>
    </row>
    <row r="24" spans="1:9" ht="13.5">
      <c r="A24" s="33"/>
      <c r="B24" s="14"/>
      <c r="C24" s="1"/>
      <c r="D24" s="1"/>
      <c r="E24" s="1"/>
      <c r="F24" s="1"/>
      <c r="G24" s="1"/>
      <c r="H24" s="1"/>
      <c r="I24" s="1"/>
    </row>
    <row r="25" spans="1:26" ht="99.75" customHeight="1">
      <c r="A25" s="30"/>
      <c r="B25" s="159"/>
      <c r="C25" s="160"/>
      <c r="D25" s="160"/>
      <c r="E25" s="160"/>
      <c r="F25" s="160"/>
      <c r="G25" s="160"/>
      <c r="H25" s="160"/>
      <c r="W25" s="26"/>
      <c r="X25" s="22"/>
      <c r="Y25" s="27"/>
      <c r="Z25" s="22"/>
    </row>
    <row r="26" ht="13.5">
      <c r="A26" s="30"/>
    </row>
    <row r="27" ht="13.5">
      <c r="A27" s="30"/>
    </row>
    <row r="28" ht="13.5">
      <c r="A28" s="30"/>
    </row>
    <row r="29" ht="13.5">
      <c r="A29" s="30"/>
    </row>
    <row r="30" ht="13.5">
      <c r="A30" s="30"/>
    </row>
    <row r="31" ht="13.5">
      <c r="A31" s="30"/>
    </row>
    <row r="32" ht="13.5">
      <c r="A32" s="30"/>
    </row>
    <row r="33" ht="13.5">
      <c r="A33" s="30"/>
    </row>
    <row r="34" ht="13.5">
      <c r="A34" s="30"/>
    </row>
    <row r="49" spans="37:44" ht="14.25">
      <c r="AK49" s="167">
        <v>1</v>
      </c>
      <c r="AL49" s="34">
        <f>IF(WEEKDAY(DATE(YEAR(G4),MONTH(G4),DAY(1)),1)=1,DATE(YEAR(G4),MONTH(G4),DAY(1)),"")</f>
      </c>
      <c r="AM49" s="35">
        <f>IF(WEEKDAY(DATE(YEAR(G4),MONTH(G4),DAY(1)),1)=2,DATE(YEAR(G4),MONTH(G4),DAY(1)),IF(NOT(AL49=""),AL49+1,""))</f>
      </c>
      <c r="AN49" s="36">
        <f>IF(WEEKDAY(DATE(YEAR(G4),MONTH(G4),DAY(1)),1)=3,DATE(YEAR(G4),MONTH(G4),DAY(1)),IF(NOT(AM49=""),AM49+1,""))</f>
      </c>
      <c r="AO49" s="35">
        <f>IF(WEEKDAY(DATE(YEAR(G4),MONTH(G4),DAY(1)),1)=4,DATE(YEAR(G4),MONTH(G4),DAY(1)),IF(NOT(AN49=""),AN49+1,""))</f>
      </c>
      <c r="AP49" s="35">
        <f>IF(WEEKDAY(DATE(YEAR(G4),MONTH(G4),DAY(1)),1)=5,DATE(YEAR(G4),MONTH(G4),DAY(1)),IF(NOT(AO49=""),AO49+1,""))</f>
      </c>
      <c r="AQ49" s="35">
        <f>IF(WEEKDAY(DATE(YEAR(G4),MONTH(G4),DAY(1)),1)=6,DATE(YEAR(G4),MONTH(G4),DAY(1)),IF(NOT(AP49=""),AP49+1,""))</f>
        <v>44197</v>
      </c>
      <c r="AR49" s="35">
        <f>IF(WEEKDAY(DATE(YEAR(G4),MONTH(G4),DAY(1)),1)=7,DATE(YEAR(G4),MONTH(G4),DAY(1)),DATE(YEAR(AQ49),MONTH(AQ49),DAY(AQ49+1)))</f>
        <v>44198</v>
      </c>
    </row>
    <row r="50" spans="37:44" ht="13.5">
      <c r="AK50" s="167"/>
      <c r="AL50" s="8">
        <f>IF(Monthly!B10="","",Monthly!B10)</f>
      </c>
      <c r="AM50" s="8">
        <f>IF(Monthly!C10="","",Monthly!C10)</f>
      </c>
      <c r="AN50" s="8">
        <f>IF(Monthly!D10="","",Monthly!D10)</f>
      </c>
      <c r="AO50" s="8">
        <f>IF(Monthly!E10="","",Monthly!E10)</f>
      </c>
      <c r="AP50" s="8">
        <f>IF(Monthly!F10="","",Monthly!F10)</f>
      </c>
      <c r="AQ50" s="8">
        <f>IF(Monthly!G10="","",Monthly!G10)</f>
      </c>
      <c r="AR50" s="8">
        <f>IF(Monthly!H10="","",Monthly!H10)</f>
      </c>
    </row>
    <row r="51" spans="37:44" ht="13.5">
      <c r="AK51" s="167"/>
      <c r="AL51" s="9">
        <f aca="true" ca="1" t="shared" si="2" ref="AL51:AR51">IF(AL49=TODAY(),NOW(),"")</f>
      </c>
      <c r="AM51" s="9">
        <f ca="1" t="shared" si="2"/>
      </c>
      <c r="AN51" s="9">
        <f ca="1" t="shared" si="2"/>
      </c>
      <c r="AO51" s="9">
        <f ca="1" t="shared" si="2"/>
      </c>
      <c r="AP51" s="9">
        <f ca="1" t="shared" si="2"/>
      </c>
      <c r="AQ51" s="9">
        <f ca="1" t="shared" si="2"/>
      </c>
      <c r="AR51" s="9">
        <f ca="1" t="shared" si="2"/>
      </c>
    </row>
    <row r="52" spans="37:44" ht="14.25">
      <c r="AK52" s="167">
        <v>2</v>
      </c>
      <c r="AL52" s="18">
        <f>DATE(YEAR(AR49),MONTH(AR49),DAY(AR49+1))</f>
        <v>44199</v>
      </c>
      <c r="AM52" s="7">
        <f aca="true" t="shared" si="3" ref="AM52:AR52">DATE(YEAR(AL52),MONTH(AL52),DAY(AL52+1))</f>
        <v>44200</v>
      </c>
      <c r="AN52" s="6">
        <f t="shared" si="3"/>
        <v>44201</v>
      </c>
      <c r="AO52" s="7">
        <f t="shared" si="3"/>
        <v>44202</v>
      </c>
      <c r="AP52" s="7">
        <f t="shared" si="3"/>
        <v>44203</v>
      </c>
      <c r="AQ52" s="7">
        <f t="shared" si="3"/>
        <v>44204</v>
      </c>
      <c r="AR52" s="7">
        <f t="shared" si="3"/>
        <v>44205</v>
      </c>
    </row>
    <row r="53" spans="37:44" ht="13.5">
      <c r="AK53" s="167"/>
      <c r="AL53" s="8">
        <f>IF(Monthly!B13="","",Monthly!B13)</f>
      </c>
      <c r="AM53" s="8" t="str">
        <f>IF(Monthly!C13="","",Monthly!C13)</f>
        <v>Go to work </v>
      </c>
      <c r="AN53" s="8" t="str">
        <f>IF(Monthly!D13="","",Monthly!D13)</f>
        <v>Okinawa</v>
      </c>
      <c r="AO53" s="8" t="str">
        <f>IF(Monthly!E13="","",Monthly!E13)</f>
        <v>Meeting</v>
      </c>
      <c r="AP53" s="8" t="str">
        <f>IF(Monthly!F13="","",Monthly!F13)</f>
        <v>Day trip</v>
      </c>
      <c r="AQ53" s="8" t="str">
        <f>IF(Monthly!G13="","",Monthly!G13)</f>
        <v>Payment</v>
      </c>
      <c r="AR53" s="8" t="str">
        <f>IF(Monthly!H13="","",Monthly!H13)</f>
        <v>Swimming</v>
      </c>
    </row>
    <row r="54" spans="37:44" ht="13.5">
      <c r="AK54" s="167"/>
      <c r="AL54" s="9">
        <f aca="true" ca="1" t="shared" si="4" ref="AL54:AR54">IF(AL52=TODAY(),NOW(),"")</f>
      </c>
      <c r="AM54" s="9">
        <f ca="1" t="shared" si="4"/>
      </c>
      <c r="AN54" s="9">
        <f ca="1" t="shared" si="4"/>
      </c>
      <c r="AO54" s="9">
        <f ca="1" t="shared" si="4"/>
        <v>44202.003440625</v>
      </c>
      <c r="AP54" s="9">
        <f ca="1" t="shared" si="4"/>
      </c>
      <c r="AQ54" s="9">
        <f ca="1" t="shared" si="4"/>
      </c>
      <c r="AR54" s="9">
        <f ca="1" t="shared" si="4"/>
      </c>
    </row>
    <row r="55" spans="37:44" ht="14.25">
      <c r="AK55" s="167">
        <v>3</v>
      </c>
      <c r="AL55" s="18">
        <f>DATE(YEAR(AR52),MONTH(AR52),DAY(AR52+1))</f>
        <v>44206</v>
      </c>
      <c r="AM55" s="7">
        <f aca="true" t="shared" si="5" ref="AM55:AR55">DATE(YEAR(AL55),MONTH(AL55),DAY(AL55+1))</f>
        <v>44207</v>
      </c>
      <c r="AN55" s="6">
        <f t="shared" si="5"/>
        <v>44208</v>
      </c>
      <c r="AO55" s="7">
        <f t="shared" si="5"/>
        <v>44209</v>
      </c>
      <c r="AP55" s="7">
        <f t="shared" si="5"/>
        <v>44210</v>
      </c>
      <c r="AQ55" s="7">
        <f t="shared" si="5"/>
        <v>44211</v>
      </c>
      <c r="AR55" s="7">
        <f t="shared" si="5"/>
        <v>44212</v>
      </c>
    </row>
    <row r="56" spans="37:44" ht="13.5">
      <c r="AK56" s="167"/>
      <c r="AL56" s="8">
        <f>IF(Monthly!B16="","",Monthly!B16)</f>
      </c>
      <c r="AM56" s="8">
        <f>IF(Monthly!C16="","",Monthly!C16)</f>
      </c>
      <c r="AN56" s="8">
        <f>IF(Monthly!D16="","",Monthly!D16)</f>
      </c>
      <c r="AO56" s="8" t="str">
        <f>IF(Monthly!E16="","",Monthly!E16)</f>
        <v>Gym</v>
      </c>
      <c r="AP56" s="8" t="str">
        <f>IF(Monthly!F16="","",Monthly!F16)</f>
        <v>Revised</v>
      </c>
      <c r="AQ56" s="8">
        <f>IF(Monthly!G16="","",Monthly!G16)</f>
      </c>
      <c r="AR56" s="8">
        <f>IF(Monthly!H16="","",Monthly!H16)</f>
      </c>
    </row>
    <row r="57" spans="37:44" ht="13.5">
      <c r="AK57" s="167"/>
      <c r="AL57" s="9">
        <f aca="true" ca="1" t="shared" si="6" ref="AL57:AR57">IF(AL55=TODAY(),NOW(),"")</f>
      </c>
      <c r="AM57" s="9">
        <f ca="1" t="shared" si="6"/>
      </c>
      <c r="AN57" s="9">
        <f ca="1" t="shared" si="6"/>
      </c>
      <c r="AO57" s="9">
        <f ca="1" t="shared" si="6"/>
      </c>
      <c r="AP57" s="9">
        <f ca="1" t="shared" si="6"/>
      </c>
      <c r="AQ57" s="9">
        <f ca="1" t="shared" si="6"/>
      </c>
      <c r="AR57" s="9">
        <f ca="1" t="shared" si="6"/>
      </c>
    </row>
    <row r="58" spans="37:44" ht="14.25">
      <c r="AK58" s="167">
        <v>4</v>
      </c>
      <c r="AL58" s="18">
        <f>DATE(YEAR(AR55),MONTH(AR55),DAY(AR55+1))</f>
        <v>44213</v>
      </c>
      <c r="AM58" s="7">
        <f aca="true" t="shared" si="7" ref="AM58:AR58">DATE(YEAR(AL58),MONTH(AL58),DAY(AL58+1))</f>
        <v>44214</v>
      </c>
      <c r="AN58" s="6">
        <f t="shared" si="7"/>
        <v>44215</v>
      </c>
      <c r="AO58" s="7">
        <f t="shared" si="7"/>
        <v>44216</v>
      </c>
      <c r="AP58" s="7">
        <f t="shared" si="7"/>
        <v>44217</v>
      </c>
      <c r="AQ58" s="7">
        <f t="shared" si="7"/>
        <v>44218</v>
      </c>
      <c r="AR58" s="7">
        <f t="shared" si="7"/>
        <v>44219</v>
      </c>
    </row>
    <row r="59" spans="37:44" ht="13.5">
      <c r="AK59" s="167"/>
      <c r="AL59" s="8">
        <f>IF(Monthly!B19="","",Monthly!B19)</f>
      </c>
      <c r="AM59" s="8">
        <f>IF(Monthly!C19="","",Monthly!C19)</f>
      </c>
      <c r="AN59" s="8">
        <f>IF(Monthly!D19="","",Monthly!D19)</f>
      </c>
      <c r="AO59" s="8">
        <f>IF(Monthly!E19="","",Monthly!E19)</f>
      </c>
      <c r="AP59" s="8" t="str">
        <f>IF(Monthly!F19="","",Monthly!F19)</f>
        <v>Jogging</v>
      </c>
      <c r="AQ59" s="8">
        <f>IF(Monthly!G19="","",Monthly!G19)</f>
      </c>
      <c r="AR59" s="8">
        <f>IF(Monthly!H19="","",Monthly!H19)</f>
      </c>
    </row>
    <row r="60" spans="37:44" ht="13.5">
      <c r="AK60" s="167"/>
      <c r="AL60" s="9">
        <f aca="true" ca="1" t="shared" si="8" ref="AL60:AR60">IF(AL58=TODAY(),NOW(),"")</f>
      </c>
      <c r="AM60" s="9">
        <f ca="1" t="shared" si="8"/>
      </c>
      <c r="AN60" s="9">
        <f ca="1" t="shared" si="8"/>
      </c>
      <c r="AO60" s="9">
        <f ca="1" t="shared" si="8"/>
      </c>
      <c r="AP60" s="9">
        <f ca="1" t="shared" si="8"/>
      </c>
      <c r="AQ60" s="9">
        <f ca="1" t="shared" si="8"/>
      </c>
      <c r="AR60" s="9">
        <f ca="1" t="shared" si="8"/>
      </c>
    </row>
    <row r="61" spans="37:44" ht="14.25">
      <c r="AK61" s="167">
        <v>5</v>
      </c>
      <c r="AL61" s="18">
        <f>IF(DAY(AR49+22)=1,"",DATE(YEAR(AR49),MONTH(AR49),DAY(AR49+22)))</f>
        <v>44220</v>
      </c>
      <c r="AM61" s="7">
        <f>IF(DAY(AR49+23)=1,"",IF(OR(NOT(MONTH($G$4)=2),AND(MONTH($G$4)=2,OR(MOD(YEAR($G$4),400)=0,AND(MOD(YEAR($G$4),4)=0,MOD(YEAR($G$4),100)&lt;&gt;0)))),DATE(YEAR(AL61),MONTH(AL61),DAY(AL61+1)),IF(AND(MONTH($G$4)=2,OR($AM$49="",$AN$49="")),DATE(YEAR(AL61),MONTH(AL61),DAY(AL61+1)),"")))</f>
        <v>44221</v>
      </c>
      <c r="AN61" s="6">
        <f>IF(OR(DAY(AR49+23)=1,DAY(AR49+24)=1),"",IF(OR(NOT(MONTH($G$4)=2),AND(MONTH($G$4)=2,OR(MOD(YEAR($G$4),400)=0,AND(MOD(YEAR($G$4),4)=0,MOD(YEAR($G$4),100)&lt;&gt;0)))),DATE(YEAR(AM61),MONTH(AM61),DAY(AM61+1)),IF(AND(MONTH($G$4)=2,OR($AM$49="",$AN$49="")),DATE(YEAR(AM61),MONTH(AM61),DAY(AM61+1)),"")))</f>
        <v>44222</v>
      </c>
      <c r="AO61" s="7">
        <f>IF(OR(DAY(AR49+23)=1,DAY(AR49+24)=1,DAY(AR49+25)=1),"",IF(OR(NOT(MONTH($G$4)=2),AND(MONTH($G$4)=2,OR(MOD(YEAR($G$4),400)=0,AND(MOD(YEAR($G$4),4)=0,MOD(YEAR($G$4),100)&lt;&gt;0)))),DATE(YEAR(AN61),MONTH(AN61),DAY(AN61+1)),IF(AND(MONTH($G$4)=2,OR($AM$49="",$AN$49="")),DATE(YEAR(AN61),MONTH(AN61),DAY(AN61+1)),"")))</f>
        <v>44223</v>
      </c>
      <c r="AP61" s="7">
        <f>IF(OR(DAY(AR49+23)=1,DAY(AR49+24)=1,DAY(AR49+25)=1,DAY(AR49+26)=1),"",IF(OR(NOT(MONTH($G$4)=2),AND(MONTH($G$4)=2,OR(MOD(YEAR($G$4),400)=0,AND(MOD(YEAR($G$4),4)=0,MOD(YEAR($G$4),100)&lt;&gt;0)))),DATE(YEAR(AO61),MONTH(AO61),DAY(AO61+1)),IF(AND(MONTH($G$4)=2,OR($AM$49="",$AN$49="")),DATE(YEAR(AO61),MONTH(AO61),DAY(AO61+1)),"")))</f>
        <v>44224</v>
      </c>
      <c r="AQ61" s="7">
        <f>IF(OR(DAY(AR49+23)=1,DAY(AR49+24)=1,DAY(AR49+25)=1,DAY(AR49+26)=1,DAY(AR49+27)=1),"",IF(OR(NOT(MONTH($G$4)=2),AND(MONTH($G$4)=2,OR(MOD(YEAR($G$4),400)=0,AND(MOD(YEAR($G$4),4)=0,MOD(YEAR($G$4),100)&lt;&gt;0)))),DATE(YEAR(AP61),MONTH(AP61),DAY(AP61+1)),IF(AND(MONTH($G$4)=2,OR($AM$49="",$AN$49="")),DATE(YEAR(AP61),MONTH(AP61),DAY(AP61+1)),"")))</f>
        <v>44225</v>
      </c>
      <c r="AR61" s="7">
        <f>IF(OR(DAY(AR49+23)=1,DAY(AR49+24)=1,DAY(AR49+25)=1,DAY(AR49+26)=1,DAY(AR49+27)=1,DAY(AR49+28)=1),"",IF(OR(NOT(MONTH($G$4)=2),AND(MONTH($G$4)=2,OR(MOD(YEAR($G$4),400)=0,AND(MOD(YEAR($G$4),4)=0,MOD(YEAR($G$4),100)&lt;&gt;0)))),DATE(YEAR(AQ61),MONTH(AQ61),DAY(AQ61+1)),IF(AND(MONTH($G$4)=2,OR($AM$49="",$AN$49="")),DATE(YEAR(AQ61),MONTH(AQ61),DAY(AQ61+1)),"")))</f>
        <v>44226</v>
      </c>
    </row>
    <row r="62" spans="37:44" ht="45">
      <c r="AK62" s="167"/>
      <c r="AL62" s="8">
        <f>IF(Monthly!B22="","",Monthly!B22)</f>
      </c>
      <c r="AM62" s="8">
        <f>IF(Monthly!C22="","",Monthly!C22)</f>
      </c>
      <c r="AN62" s="8" t="str">
        <f>IF(Monthly!D22="","",Monthly!D22)</f>
        <v>?234567890?234567890?234567890?234567890</v>
      </c>
      <c r="AO62" s="8">
        <f>IF(Monthly!E22="","",Monthly!E22)</f>
      </c>
      <c r="AP62" s="8">
        <f>IF(Monthly!F22="","",Monthly!F22)</f>
      </c>
      <c r="AQ62" s="8">
        <f>IF(Monthly!G22="","",Monthly!G22)</f>
      </c>
      <c r="AR62" s="8">
        <f>IF(Monthly!H22="","",Monthly!H22)</f>
      </c>
    </row>
    <row r="63" spans="37:44" ht="13.5">
      <c r="AK63" s="167"/>
      <c r="AL63" s="9">
        <f aca="true" ca="1" t="shared" si="9" ref="AL63:AR63">IF(AL61=TODAY(),NOW(),"")</f>
      </c>
      <c r="AM63" s="9">
        <f ca="1" t="shared" si="9"/>
      </c>
      <c r="AN63" s="9">
        <f ca="1" t="shared" si="9"/>
      </c>
      <c r="AO63" s="9">
        <f ca="1" t="shared" si="9"/>
      </c>
      <c r="AP63" s="9">
        <f ca="1" t="shared" si="9"/>
      </c>
      <c r="AQ63" s="9">
        <f ca="1" t="shared" si="9"/>
      </c>
      <c r="AR63" s="9">
        <f ca="1" t="shared" si="9"/>
      </c>
    </row>
    <row r="64" spans="37:44" ht="14.25">
      <c r="AK64" s="167">
        <v>6</v>
      </c>
      <c r="AL64" s="18">
        <f>IF(OR(DAY(AR49+24)=1,DAY(AR49+25)=1,DAY(AR49+26)=1,DAY(AR49+27)=1,DAY(AR49+28)=1,DAY(AR49+29)=1),"",IF(MONTH($G$4)=2,"",DATE(YEAR(AR61),MONTH(AR61),DAY(AR61+1))))</f>
        <v>44227</v>
      </c>
      <c r="AM64" s="7">
        <f>IF(OR(DAY(AR49+24)=1,DAY(AR49+25)=1,DAY(AR49+26)=1,DAY(AR49+27)=1,DAY(AR49+28)=1,DAY(AR49+29)=1,DAY(AR49+30)=1),"",IF(OR(MONTH($G$4)=2,MONTH($G$4)=4,MONTH($G$4)=6,MONTH($G$4)=9,MONTH($G$4)=11),"",DATE(YEAR(AL64),MONTH(AL64),DAY(AL64+1))))</f>
      </c>
      <c r="AN64" s="3"/>
      <c r="AO64" s="3"/>
      <c r="AP64" s="3"/>
      <c r="AQ64" s="3"/>
      <c r="AR64" s="3"/>
    </row>
    <row r="65" spans="37:44" ht="13.5">
      <c r="AK65" s="167"/>
      <c r="AL65" s="8">
        <f>IF(Monthly!B25="","",Monthly!B25)</f>
      </c>
      <c r="AM65" s="8">
        <f>IF(Monthly!C25="","",Monthly!C25)</f>
      </c>
      <c r="AN65" s="156" t="s">
        <v>3</v>
      </c>
      <c r="AO65" s="157"/>
      <c r="AP65" s="157"/>
      <c r="AQ65" s="157"/>
      <c r="AR65" s="157"/>
    </row>
    <row r="66" spans="37:44" ht="13.5">
      <c r="AK66" s="167"/>
      <c r="AL66" s="9">
        <f ca="1">IF(AL64=TODAY(),NOW(),"")</f>
      </c>
      <c r="AM66" s="9">
        <f ca="1">IF(AM64=TODAY(),NOW(),"")</f>
      </c>
      <c r="AN66" s="156"/>
      <c r="AO66" s="157"/>
      <c r="AP66" s="157"/>
      <c r="AQ66" s="157"/>
      <c r="AR66" s="157"/>
    </row>
  </sheetData>
  <sheetProtection password="CEA2" sheet="1"/>
  <mergeCells count="27">
    <mergeCell ref="AK61:AK63"/>
    <mergeCell ref="C17:D17"/>
    <mergeCell ref="H17:I17"/>
    <mergeCell ref="D20:E20"/>
    <mergeCell ref="G20:H20"/>
    <mergeCell ref="C18:D18"/>
    <mergeCell ref="H18:I18"/>
    <mergeCell ref="AK55:AK57"/>
    <mergeCell ref="AK58:AK60"/>
    <mergeCell ref="G6:H6"/>
    <mergeCell ref="A9:A11"/>
    <mergeCell ref="E21:G21"/>
    <mergeCell ref="G4:H4"/>
    <mergeCell ref="B4:E4"/>
    <mergeCell ref="E15:G15"/>
    <mergeCell ref="D16:E16"/>
    <mergeCell ref="G16:H16"/>
    <mergeCell ref="AN65:AR66"/>
    <mergeCell ref="C5:D5"/>
    <mergeCell ref="B25:H25"/>
    <mergeCell ref="G7:H7"/>
    <mergeCell ref="B6:F7"/>
    <mergeCell ref="C19:D19"/>
    <mergeCell ref="H19:I19"/>
    <mergeCell ref="AK64:AK66"/>
    <mergeCell ref="AK49:AK51"/>
    <mergeCell ref="AK52:AK54"/>
  </mergeCells>
  <conditionalFormatting sqref="AO49 AO58 AO55 AO52 AO61">
    <cfRule type="expression" priority="4" dxfId="0" stopIfTrue="1">
      <formula>AND(AO49=TODAY(),((WEEKDAY(DATE(YEAR(AO49),MONTH(AO49),DAY(AO49)))=4)))</formula>
    </cfRule>
  </conditionalFormatting>
  <conditionalFormatting sqref="AM55 AM58 AM49 AM61 AM52 AM64 C9">
    <cfRule type="expression" priority="5" dxfId="60" stopIfTrue="1">
      <formula>C8=TODAY()</formula>
    </cfRule>
  </conditionalFormatting>
  <conditionalFormatting sqref="AN58 AN55 AN52 AN49 AN61">
    <cfRule type="expression" priority="6" dxfId="1" stopIfTrue="1">
      <formula>AND(AN49=TODAY(),((WEEKDAY(DATE(YEAR(AN49),MONTH(AN49),DAY(AN49)))=3)))</formula>
    </cfRule>
  </conditionalFormatting>
  <conditionalFormatting sqref="AP49 AP52 AP58 AP61 AP55">
    <cfRule type="expression" priority="7" dxfId="28" stopIfTrue="1">
      <formula>AND(AP49=TODAY(),((WEEKDAY(DATE(YEAR(AP49),MONTH(AP49),DAY(AP49)))=5)))</formula>
    </cfRule>
  </conditionalFormatting>
  <conditionalFormatting sqref="AQ55 AQ52 AQ61 AQ58 AQ49">
    <cfRule type="expression" priority="8" dxfId="27" stopIfTrue="1">
      <formula>AND(AQ49=TODAY(),((WEEKDAY(DATE(YEAR(AQ49),MONTH(AQ49),DAY(AQ49)))=6)))</formula>
    </cfRule>
  </conditionalFormatting>
  <conditionalFormatting sqref="AL65:AM65 AL50:AR50 AL53:AR53 AL56:AR56 AL59:AR59 AL62:AR62 B10:H10">
    <cfRule type="expression" priority="9" dxfId="54" stopIfTrue="1">
      <formula>(B9=TODAY())</formula>
    </cfRule>
    <cfRule type="expression" priority="10" dxfId="147" stopIfTrue="1">
      <formula>B9&lt;TODAY()</formula>
    </cfRule>
  </conditionalFormatting>
  <conditionalFormatting sqref="AL66:AM66 AL51:AR51 AL54:AR54 AL57:AR57 AL60:AR60 AL63:AR63 B11:H11">
    <cfRule type="expression" priority="11" dxfId="54" stopIfTrue="1">
      <formula>(B9=TODAY())</formula>
    </cfRule>
    <cfRule type="expression" priority="12" dxfId="147" stopIfTrue="1">
      <formula>B9&lt;TODAY()</formula>
    </cfRule>
  </conditionalFormatting>
  <conditionalFormatting sqref="F16">
    <cfRule type="expression" priority="13" dxfId="1" stopIfTrue="1">
      <formula>HOUR(I17)=10</formula>
    </cfRule>
  </conditionalFormatting>
  <conditionalFormatting sqref="H19:I19">
    <cfRule type="expression" priority="14" dxfId="2" stopIfTrue="1">
      <formula>HOUR(F18)=16</formula>
    </cfRule>
  </conditionalFormatting>
  <conditionalFormatting sqref="H17:I17">
    <cfRule type="expression" priority="15" dxfId="2" stopIfTrue="1">
      <formula>HOUR(F18)=14</formula>
    </cfRule>
  </conditionalFormatting>
  <conditionalFormatting sqref="G20:H20">
    <cfRule type="expression" priority="16" dxfId="2" stopIfTrue="1">
      <formula>HOUR(F18)=17</formula>
    </cfRule>
  </conditionalFormatting>
  <conditionalFormatting sqref="E21:G21">
    <cfRule type="expression" priority="17" dxfId="148" stopIfTrue="1">
      <formula>HOUR(F18)=18</formula>
    </cfRule>
  </conditionalFormatting>
  <conditionalFormatting sqref="D20:E20">
    <cfRule type="expression" priority="18" dxfId="149" stopIfTrue="1">
      <formula>HOUR(F18)=7</formula>
    </cfRule>
    <cfRule type="expression" priority="19" dxfId="150" stopIfTrue="1">
      <formula>HOUR(F18)=19</formula>
    </cfRule>
  </conditionalFormatting>
  <conditionalFormatting sqref="C19:D19">
    <cfRule type="expression" priority="20" dxfId="149" stopIfTrue="1">
      <formula>HOUR(F18)=8</formula>
    </cfRule>
    <cfRule type="expression" priority="21" dxfId="35" stopIfTrue="1">
      <formula>HOUR(F18)=20</formula>
    </cfRule>
  </conditionalFormatting>
  <conditionalFormatting sqref="C18:D18">
    <cfRule type="expression" priority="22" dxfId="151" stopIfTrue="1">
      <formula>HOUR(F18)=9</formula>
    </cfRule>
    <cfRule type="expression" priority="23" dxfId="35" stopIfTrue="1">
      <formula>HOUR(F18)=21</formula>
    </cfRule>
  </conditionalFormatting>
  <conditionalFormatting sqref="C17:D17">
    <cfRule type="expression" priority="24" dxfId="16" stopIfTrue="1">
      <formula>HOUR(F18)=10</formula>
    </cfRule>
    <cfRule type="expression" priority="25" dxfId="35" stopIfTrue="1">
      <formula>HOUR(F18)=22</formula>
    </cfRule>
  </conditionalFormatting>
  <conditionalFormatting sqref="D16:E16">
    <cfRule type="expression" priority="26" dxfId="16" stopIfTrue="1">
      <formula>HOUR(F18)=11</formula>
    </cfRule>
  </conditionalFormatting>
  <conditionalFormatting sqref="H18:I18">
    <cfRule type="expression" priority="27" dxfId="0" stopIfTrue="1">
      <formula>HOUR(F18)=15</formula>
    </cfRule>
  </conditionalFormatting>
  <conditionalFormatting sqref="E15:G15">
    <cfRule type="expression" priority="28" dxfId="152" stopIfTrue="1">
      <formula>HOUR(F18)=12</formula>
    </cfRule>
  </conditionalFormatting>
  <conditionalFormatting sqref="G16:H16">
    <cfRule type="expression" priority="29" dxfId="153" stopIfTrue="1">
      <formula>HOUR(F18)=13</formula>
    </cfRule>
  </conditionalFormatting>
  <conditionalFormatting sqref="AR49 AR52 AR55 AR58 AR61">
    <cfRule type="expression" priority="30" dxfId="4" stopIfTrue="1">
      <formula>AND(AR49=TODAY(),((WEEKDAY(DATE(YEAR(AR49),MONTH(AR49),DAY(AR49)))=7)))</formula>
    </cfRule>
  </conditionalFormatting>
  <conditionalFormatting sqref="B9">
    <cfRule type="expression" priority="31" dxfId="34" stopIfTrue="1">
      <formula>B8=TODAY()</formula>
    </cfRule>
  </conditionalFormatting>
  <conditionalFormatting sqref="B4:E4">
    <cfRule type="expression" priority="39" dxfId="154" stopIfTrue="1">
      <formula>YEAR(TODAY())=2001</formula>
    </cfRule>
    <cfRule type="expression" priority="40" dxfId="155" stopIfTrue="1">
      <formula>YEAR(TODAY())=1999</formula>
    </cfRule>
    <cfRule type="expression" priority="41" dxfId="156" stopIfTrue="1">
      <formula>YEAR(TODAY())=2000</formula>
    </cfRule>
  </conditionalFormatting>
  <conditionalFormatting sqref="D6:F7 B7:C7">
    <cfRule type="expression" priority="45" dxfId="157" stopIfTrue="1">
      <formula>AND(G5=TODAY(),MONTH(G5)=12,DAY(G5)&gt;10,DAY(G5)&lt;26)</formula>
    </cfRule>
  </conditionalFormatting>
  <conditionalFormatting sqref="D9">
    <cfRule type="expression" priority="1" dxfId="29" stopIfTrue="1">
      <formula>D9=TODAY()</formula>
    </cfRule>
  </conditionalFormatting>
  <conditionalFormatting sqref="F9">
    <cfRule type="expression" priority="52" dxfId="28" stopIfTrue="1">
      <formula>F8=TODAY()</formula>
    </cfRule>
  </conditionalFormatting>
  <conditionalFormatting sqref="G9">
    <cfRule type="expression" priority="53" dxfId="27" stopIfTrue="1">
      <formula>G8=TODAY()</formula>
    </cfRule>
  </conditionalFormatting>
  <conditionalFormatting sqref="H9">
    <cfRule type="expression" priority="54" dxfId="4" stopIfTrue="1">
      <formula>H8=TODAY()</formula>
    </cfRule>
  </conditionalFormatting>
  <conditionalFormatting sqref="E9">
    <cfRule type="expression" priority="55" dxfId="0" stopIfTrue="1">
      <formula>E8=TODAY()</formula>
    </cfRule>
  </conditionalFormatting>
  <conditionalFormatting sqref="D5">
    <cfRule type="expression" priority="56" dxfId="158" stopIfTrue="1">
      <formula>OR(AND(Weekly!#REF!=TODAY(),YEAR(Weekly!#REF!)=2000,MONTH(Weekly!#REF!)=1,DAY(Weekly!#REF!)&lt;3),AND(Weekly!#REF!=TODAY(),YEAR(Weekly!#REF!)=1999,MONTH(Weekly!#REF!)=12,DAY(Weekly!#REF!)=31,HOUR(C4)&gt;=11))</formula>
    </cfRule>
    <cfRule type="expression" priority="57" dxfId="159" stopIfTrue="1">
      <formula>AND(Weekly!#REF!=TODAY(),YEAR(Weekly!#REF!)&gt;=2001,MONTH(Weekly!#REF!)=12,DAY(Weekly!#REF!)&gt;14,DAY(Weekly!#REF!)&lt;26)</formula>
    </cfRule>
    <cfRule type="expression" priority="58" dxfId="160" stopIfTrue="1">
      <formula>Weekly!#REF!=DATE(1999,12,31)</formula>
    </cfRule>
  </conditionalFormatting>
  <conditionalFormatting sqref="C5">
    <cfRule type="expression" priority="59" dxfId="158" stopIfTrue="1">
      <formula>OR(AND(H5=TODAY(),YEAR(H5)=2000,MONTH(H5)=1,DAY(H5)&lt;3),AND(H5=TODAY(),YEAR(H5)=1999,MONTH(H5)=12,DAY(H5)=31,HOUR(B4)&gt;=11))</formula>
    </cfRule>
    <cfRule type="expression" priority="60" dxfId="159" stopIfTrue="1">
      <formula>AND(H5=TODAY(),YEAR(H5)&gt;=2001,MONTH(H5)=12,DAY(H5)&gt;14,DAY(H5)&lt;26)</formula>
    </cfRule>
    <cfRule type="expression" priority="61" dxfId="160" stopIfTrue="1">
      <formula>H5=DATE(1999,12,31)</formula>
    </cfRule>
  </conditionalFormatting>
  <conditionalFormatting sqref="B6">
    <cfRule type="expression" priority="63" dxfId="157" stopIfTrue="1">
      <formula>AND(H5=TODAY(),MONTH(H5)=12,DAY(H5)&gt;10,DAY(H5)&lt;26)</formula>
    </cfRule>
  </conditionalFormatting>
  <conditionalFormatting sqref="C6">
    <cfRule type="expression" priority="64" dxfId="157" stopIfTrue="1">
      <formula>AND(Weekly!#REF!=TODAY(),MONTH(Weekly!#REF!)=12,DAY(Weekly!#REF!)&gt;10,DAY(Weekly!#REF!)&lt;26)</formula>
    </cfRule>
  </conditionalFormatting>
  <conditionalFormatting sqref="A9:A11">
    <cfRule type="expression" priority="2" dxfId="161" stopIfTrue="1">
      <formula>NOT(MONTH($G$4)=MONTH(TODAY()))</formula>
    </cfRule>
  </conditionalFormatting>
  <dataValidations count="1">
    <dataValidation type="list" allowBlank="1" showInputMessage="1" showErrorMessage="1" sqref="G4:H4">
      <formula1>$G$3:$H$3</formula1>
    </dataValidation>
  </dataValidations>
  <hyperlinks>
    <hyperlink ref="F4" r:id="rId1" display="Ken's Home Radio"/>
  </hyperlinks>
  <printOptions/>
  <pageMargins left="1.08" right="0.787" top="1.02" bottom="0.984" header="0.512" footer="0.512"/>
  <pageSetup horizontalDpi="600" verticalDpi="600" orientation="landscape" paperSize="9" scale="140" r:id="rId5"/>
  <headerFooter alignWithMargins="0">
    <oddFooter>&amp;Lhttp://kenmzoka.bizland.com/
021127ExcelCountdown.htm&amp;C&amp;F&amp;R&amp;D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Z48"/>
  <sheetViews>
    <sheetView workbookViewId="0" topLeftCell="A1">
      <selection activeCell="G4" sqref="G4:H4"/>
    </sheetView>
  </sheetViews>
  <sheetFormatPr defaultColWidth="9.00390625" defaultRowHeight="13.5"/>
  <cols>
    <col min="1" max="1" width="2.875" style="0" customWidth="1"/>
    <col min="2" max="8" width="12.50390625" style="0" customWidth="1"/>
    <col min="10" max="10" width="9.50390625" style="0" bestFit="1" customWidth="1"/>
    <col min="11" max="11" width="10.50390625" style="0" bestFit="1" customWidth="1"/>
    <col min="12" max="12" width="15.75390625" style="0" customWidth="1"/>
    <col min="13" max="13" width="9.50390625" style="0" bestFit="1" customWidth="1"/>
    <col min="23" max="26" width="0" style="0" hidden="1" customWidth="1"/>
  </cols>
  <sheetData>
    <row r="3" spans="2:8" ht="13.5" hidden="1">
      <c r="B3" s="1"/>
      <c r="C3" s="1"/>
      <c r="D3" s="1"/>
      <c r="E3" s="1"/>
      <c r="F3" s="1"/>
      <c r="G3" s="2" t="s">
        <v>0</v>
      </c>
      <c r="H3" s="2"/>
    </row>
    <row r="4" spans="1:26" ht="25.5">
      <c r="A4" s="30"/>
      <c r="B4" s="170">
        <f ca="1">NOW()</f>
        <v>44202.003440625</v>
      </c>
      <c r="C4" s="170"/>
      <c r="D4" s="170"/>
      <c r="E4" s="170"/>
      <c r="G4" s="174">
        <v>44202</v>
      </c>
      <c r="H4" s="174"/>
      <c r="K4" s="15">
        <f>DATE(YEAR(G4),MONTH(G4),1)</f>
        <v>44197</v>
      </c>
      <c r="M4" s="15"/>
      <c r="W4" s="19"/>
      <c r="X4" s="20">
        <f ca="1">NOW()</f>
        <v>44202.003440625</v>
      </c>
      <c r="Y4" s="21">
        <f>YEAR(X4)</f>
        <v>2021</v>
      </c>
      <c r="Z4" s="21">
        <f>IF(Y5=12,Y4+1,Y4)</f>
        <v>2021</v>
      </c>
    </row>
    <row r="5" spans="1:26" ht="15.75">
      <c r="A5" s="30"/>
      <c r="B5" s="32">
        <f ca="1">TODAY()</f>
        <v>44202</v>
      </c>
      <c r="C5" s="176">
        <f ca="1">IF(OR(AND(B4=NOW(),YEAR(B4)=2000,MONTH(B4)=1,DAY(B4)&lt;3),AND(B4=NOW(),YEAR(B4)=1999,MONTH(B4)=12,DAY(B4)=31,HOUR(B4)&gt;=11)),"US Millennium Gala, Dec 31-Jan 2",IF(AND(B4=NOW(),YEAR(B4)=1999,MONTH(B4)=12,DAY(B4)&gt;19,DAY(B4)&lt;26),CONCATENATE((36526-1-TODAY())," days ",HOUR($W$7)," :  ",MINUTE($W$7)," : ",SECOND($W$7)," until the millennium"),IF(B5=DATE(1999,12,31),"Millennium Night",IF(AND(B4=NOW(),YEAR(B4)=2000,MONTH(B4)=12,DAY(B4)&gt;14,DAY(B4)&lt;26),CONCATENATE((36526-1-TODAY())," days ",HOUR($W$7)," :  ",MINUTE($W$7)," : ",SECOND($W$7)," until 21st century"),IF(AND(B5=TODAY(),YEAR(B5)&gt;=2001,MONTH(B5)=12,DAY(B5)&gt;14,DAY(B5)&lt;26),"Have a merry Xmas, a happy new year","")))))</f>
      </c>
      <c r="D5" s="176"/>
      <c r="F5" s="108" t="s">
        <v>9</v>
      </c>
      <c r="H5" s="5" t="str">
        <f>IF(OR(G4="",ISTEXT(G4)),"",CHOOSE(WEEKDAY(DATE(YEAR(G4),MONTH(G4),DAY(G4)),1),"Sunday.","Monday","Tuesday","Wednesday","Thursday","Friday","Saturday"))</f>
        <v>Wednesday</v>
      </c>
      <c r="K5" s="148" t="str">
        <f>CONCATENATE("Week  
",LOOKUP(K4,'Date by Week Number'!C2:FE2,'Date by Week Number'!C5:FE5))</f>
        <v>Week  
53</v>
      </c>
      <c r="W5" s="22">
        <f ca="1">NOW()</f>
        <v>44202.003440625</v>
      </c>
      <c r="X5" s="23">
        <f ca="1">NOW()</f>
        <v>44202.003440625</v>
      </c>
      <c r="Y5" s="21">
        <f>MONTH(X5)</f>
        <v>1</v>
      </c>
      <c r="Z5" s="21">
        <f>IF(Y5=12,1,Y5+1)</f>
        <v>2</v>
      </c>
    </row>
    <row r="6" spans="1:26" ht="19.5" customHeight="1">
      <c r="A6" s="30"/>
      <c r="B6" s="178" t="str">
        <f>Weekly!B6</f>
        <v>197 days 23 hours 55 minutes 3 seconds to go to Tokyo Olympics 2020</v>
      </c>
      <c r="C6" s="179"/>
      <c r="D6" s="179"/>
      <c r="E6" s="177" t="s">
        <v>38</v>
      </c>
      <c r="F6" s="177"/>
      <c r="G6" s="177"/>
      <c r="H6" s="177"/>
      <c r="W6" s="22">
        <f>DATE(YEAR(W5),MONTH(W5),DAY(W5+1))</f>
        <v>44203</v>
      </c>
      <c r="X6" s="24">
        <f ca="1">NOW()</f>
        <v>44202.003440625</v>
      </c>
      <c r="Y6" s="25">
        <f>DAY(X6)</f>
        <v>6</v>
      </c>
      <c r="Z6" s="25"/>
    </row>
    <row r="7" spans="1:26" ht="19.5" customHeight="1">
      <c r="A7" s="30"/>
      <c r="B7" s="180"/>
      <c r="C7" s="180"/>
      <c r="D7" s="180"/>
      <c r="E7" s="175" t="s">
        <v>51</v>
      </c>
      <c r="F7" s="175"/>
      <c r="G7" s="175"/>
      <c r="H7" s="30"/>
      <c r="W7" s="26">
        <f>Z7-W5</f>
        <v>0.9965593750021071</v>
      </c>
      <c r="X7" s="22">
        <f>DATE(YEAR(X6),MONTH(X6),DAY(X6+1))</f>
        <v>44203</v>
      </c>
      <c r="Y7" s="27">
        <f>DAY(X7)</f>
        <v>7</v>
      </c>
      <c r="Z7" s="22">
        <f>IF(Y7=1,DATE(Z4,Z5,1),W6)</f>
        <v>44203</v>
      </c>
    </row>
    <row r="8" spans="1:8" ht="15.75">
      <c r="A8" s="30"/>
      <c r="B8" s="29">
        <v>36009</v>
      </c>
      <c r="C8" s="28">
        <v>36003</v>
      </c>
      <c r="D8" s="28">
        <v>36004</v>
      </c>
      <c r="E8" s="28">
        <v>36005</v>
      </c>
      <c r="F8" s="28">
        <v>36006</v>
      </c>
      <c r="G8" s="28">
        <v>36007</v>
      </c>
      <c r="H8" s="29">
        <v>36008</v>
      </c>
    </row>
    <row r="9" spans="1:13" ht="14.25">
      <c r="A9" s="173" t="str">
        <f>CONCATENATE("Wk  
",LOOKUP(K4,'Date by Week Number'!C2:FE2,'Date by Week Number'!C5:FE5))</f>
        <v>Wk  
53</v>
      </c>
      <c r="B9" s="41">
        <f>IF(WEEKDAY(DATE(YEAR(G4),MONTH(G4),DAY(1)),1)=1,DATE(YEAR(G4),MONTH(G4),DAY(1)),"")</f>
      </c>
      <c r="C9" s="42">
        <f>IF(WEEKDAY(DATE(YEAR(G4),MONTH(G4),DAY(1)),1)=2,DATE(YEAR(G4),MONTH(G4),DAY(1)),IF(NOT(B9=""),B9+1,""))</f>
      </c>
      <c r="D9" s="43">
        <f>IF(WEEKDAY(DATE(YEAR(G4),MONTH(G4),DAY(1)),1)=3,DATE(YEAR(G4),MONTH(G4),DAY(1)),IF(NOT(C9=""),C9+1,""))</f>
      </c>
      <c r="E9" s="42">
        <f>IF(WEEKDAY(DATE(YEAR(G4),MONTH(G4),DAY(1)),1)=4,DATE(YEAR(G4),MONTH(G4),DAY(1)),IF(NOT(D9=""),D9+1,""))</f>
      </c>
      <c r="F9" s="42">
        <f>IF(WEEKDAY(DATE(YEAR(G4),MONTH(G4),DAY(1)),1)=5,DATE(YEAR(G4),MONTH(G4),DAY(1)),IF(NOT(E9=""),E9+1,""))</f>
      </c>
      <c r="G9" s="42">
        <f>IF(WEEKDAY(DATE(YEAR(G4),MONTH(G4),DAY(1)),1)=6,DATE(YEAR(G4),MONTH(G4),DAY(1)),IF(NOT(F9=""),F9+1,""))</f>
        <v>44197</v>
      </c>
      <c r="H9" s="42">
        <f>IF(WEEKDAY(DATE(YEAR(G4),MONTH(G4),DAY(1)),1)=7,DATE(YEAR(G4),MONTH(G4),DAY(1)),DATE(YEAR(G9),MONTH(G9),DAY(G9+1)))</f>
        <v>44198</v>
      </c>
      <c r="L9" s="16"/>
      <c r="M9" s="16"/>
    </row>
    <row r="10" spans="1:13" ht="45" customHeight="1">
      <c r="A10" s="173"/>
      <c r="B10" s="8"/>
      <c r="C10" s="8"/>
      <c r="D10" s="8"/>
      <c r="E10" s="8"/>
      <c r="F10" s="8"/>
      <c r="G10" s="8"/>
      <c r="H10" s="8"/>
      <c r="J10" s="15"/>
      <c r="K10" s="15"/>
      <c r="L10" s="16"/>
      <c r="M10" s="16"/>
    </row>
    <row r="11" spans="1:13" ht="13.5">
      <c r="A11" s="173"/>
      <c r="B11" s="153">
        <f aca="true" ca="1" t="shared" si="0" ref="B11:H11">IF(B9=TODAY(),NOW(),"")</f>
      </c>
      <c r="C11" s="153">
        <f ca="1" t="shared" si="0"/>
      </c>
      <c r="D11" s="153">
        <f ca="1" t="shared" si="0"/>
      </c>
      <c r="E11" s="153">
        <f ca="1" t="shared" si="0"/>
      </c>
      <c r="F11" s="153">
        <f ca="1" t="shared" si="0"/>
      </c>
      <c r="G11" s="153">
        <f ca="1" t="shared" si="0"/>
      </c>
      <c r="H11" s="153">
        <f ca="1" t="shared" si="0"/>
      </c>
      <c r="L11" s="16"/>
      <c r="M11" s="16"/>
    </row>
    <row r="12" spans="1:13" ht="14.25" customHeight="1">
      <c r="A12" s="173" t="str">
        <f>CONCATENATE("Wk  
",LOOKUP(C12,'Date by Week Number'!$C$2:$FE$2,'Date by Week Number'!$C$5:$FE$5))</f>
        <v>Wk  
1</v>
      </c>
      <c r="B12" s="42">
        <f>DATE(YEAR(H9),MONTH(H9),DAY(H9+1))</f>
        <v>44199</v>
      </c>
      <c r="C12" s="42">
        <f aca="true" t="shared" si="1" ref="C12:H12">DATE(YEAR(B12),MONTH(B12),DAY(B12+1))</f>
        <v>44200</v>
      </c>
      <c r="D12" s="43">
        <f t="shared" si="1"/>
        <v>44201</v>
      </c>
      <c r="E12" s="42">
        <f t="shared" si="1"/>
        <v>44202</v>
      </c>
      <c r="F12" s="42">
        <f t="shared" si="1"/>
        <v>44203</v>
      </c>
      <c r="G12" s="42">
        <f t="shared" si="1"/>
        <v>44204</v>
      </c>
      <c r="H12" s="42">
        <f t="shared" si="1"/>
        <v>44205</v>
      </c>
      <c r="J12" s="15"/>
      <c r="K12" s="15"/>
      <c r="L12" s="16"/>
      <c r="M12" s="16"/>
    </row>
    <row r="13" spans="1:13" ht="45" customHeight="1">
      <c r="A13" s="173"/>
      <c r="B13" s="8"/>
      <c r="C13" s="8" t="s">
        <v>4</v>
      </c>
      <c r="D13" s="8" t="s">
        <v>58</v>
      </c>
      <c r="E13" s="8" t="s">
        <v>5</v>
      </c>
      <c r="F13" s="8" t="s">
        <v>6</v>
      </c>
      <c r="G13" s="8" t="s">
        <v>7</v>
      </c>
      <c r="H13" s="8" t="s">
        <v>8</v>
      </c>
      <c r="L13" s="16"/>
      <c r="M13" s="16"/>
    </row>
    <row r="14" spans="1:13" ht="13.5" customHeight="1">
      <c r="A14" s="173"/>
      <c r="B14" s="153">
        <f aca="true" ca="1" t="shared" si="2" ref="B14:H14">IF(B12=TODAY(),NOW(),"")</f>
      </c>
      <c r="C14" s="153">
        <f ca="1" t="shared" si="2"/>
      </c>
      <c r="D14" s="153">
        <f ca="1" t="shared" si="2"/>
      </c>
      <c r="E14" s="153">
        <f ca="1" t="shared" si="2"/>
        <v>44202.003440625</v>
      </c>
      <c r="F14" s="153">
        <f ca="1" t="shared" si="2"/>
      </c>
      <c r="G14" s="153">
        <f ca="1" t="shared" si="2"/>
      </c>
      <c r="H14" s="153">
        <f ca="1" t="shared" si="2"/>
      </c>
      <c r="J14" s="15"/>
      <c r="L14" s="16"/>
      <c r="M14" s="17"/>
    </row>
    <row r="15" spans="1:13" ht="14.25" customHeight="1">
      <c r="A15" s="173" t="str">
        <f>CONCATENATE("Wk  
",LOOKUP(C15,'Date by Week Number'!$C$2:$FE$2,'Date by Week Number'!$C$5:$FE$5))</f>
        <v>Wk  
2</v>
      </c>
      <c r="B15" s="42">
        <f>DATE(YEAR(H12),MONTH(H12),DAY(H12+1))</f>
        <v>44206</v>
      </c>
      <c r="C15" s="42">
        <f aca="true" t="shared" si="3" ref="C15:H15">DATE(YEAR(B15),MONTH(B15),DAY(B15+1))</f>
        <v>44207</v>
      </c>
      <c r="D15" s="43">
        <f t="shared" si="3"/>
        <v>44208</v>
      </c>
      <c r="E15" s="42">
        <f t="shared" si="3"/>
        <v>44209</v>
      </c>
      <c r="F15" s="42">
        <f t="shared" si="3"/>
        <v>44210</v>
      </c>
      <c r="G15" s="42">
        <f t="shared" si="3"/>
        <v>44211</v>
      </c>
      <c r="H15" s="42">
        <f t="shared" si="3"/>
        <v>44212</v>
      </c>
      <c r="L15" s="16"/>
      <c r="M15" s="16"/>
    </row>
    <row r="16" spans="1:13" ht="45" customHeight="1">
      <c r="A16" s="173"/>
      <c r="B16" s="8"/>
      <c r="C16" s="8"/>
      <c r="D16" s="8"/>
      <c r="E16" s="8" t="s">
        <v>12</v>
      </c>
      <c r="F16" s="8" t="s">
        <v>11</v>
      </c>
      <c r="G16" s="8"/>
      <c r="H16" s="8"/>
      <c r="J16" s="15"/>
      <c r="L16" s="16"/>
      <c r="M16" s="17"/>
    </row>
    <row r="17" spans="1:13" ht="13.5">
      <c r="A17" s="173"/>
      <c r="B17" s="153">
        <f aca="true" ca="1" t="shared" si="4" ref="B17:H17">IF(B15=TODAY(),NOW(),"")</f>
      </c>
      <c r="C17" s="153">
        <f ca="1" t="shared" si="4"/>
      </c>
      <c r="D17" s="153">
        <f ca="1" t="shared" si="4"/>
      </c>
      <c r="E17" s="153">
        <f ca="1" t="shared" si="4"/>
      </c>
      <c r="F17" s="153">
        <f ca="1" t="shared" si="4"/>
      </c>
      <c r="G17" s="153">
        <f ca="1" t="shared" si="4"/>
      </c>
      <c r="H17" s="153">
        <f ca="1" t="shared" si="4"/>
      </c>
      <c r="L17" s="16"/>
      <c r="M17" s="16"/>
    </row>
    <row r="18" spans="1:13" ht="14.25" customHeight="1">
      <c r="A18" s="173" t="str">
        <f>CONCATENATE("Wk  
",LOOKUP(C18,'Date by Week Number'!$C$2:$FE$2,'Date by Week Number'!$C$5:$FE$5))</f>
        <v>Wk  
3</v>
      </c>
      <c r="B18" s="42">
        <f>DATE(YEAR(H15),MONTH(H15),DAY(H15+1))</f>
        <v>44213</v>
      </c>
      <c r="C18" s="42">
        <f aca="true" t="shared" si="5" ref="C18:H18">DATE(YEAR(B18),MONTH(B18),DAY(B18+1))</f>
        <v>44214</v>
      </c>
      <c r="D18" s="43">
        <f t="shared" si="5"/>
        <v>44215</v>
      </c>
      <c r="E18" s="42">
        <f t="shared" si="5"/>
        <v>44216</v>
      </c>
      <c r="F18" s="42">
        <f t="shared" si="5"/>
        <v>44217</v>
      </c>
      <c r="G18" s="42">
        <f t="shared" si="5"/>
        <v>44218</v>
      </c>
      <c r="H18" s="42">
        <f t="shared" si="5"/>
        <v>44219</v>
      </c>
      <c r="J18" s="15"/>
      <c r="L18" s="16"/>
      <c r="M18" s="17"/>
    </row>
    <row r="19" spans="1:13" ht="45" customHeight="1">
      <c r="A19" s="173"/>
      <c r="B19" s="8"/>
      <c r="C19" s="8"/>
      <c r="D19" s="8"/>
      <c r="E19" s="8"/>
      <c r="F19" s="8" t="s">
        <v>30</v>
      </c>
      <c r="G19" s="8"/>
      <c r="H19" s="8"/>
      <c r="L19" s="16"/>
      <c r="M19" s="16"/>
    </row>
    <row r="20" spans="1:13" ht="13.5">
      <c r="A20" s="173"/>
      <c r="B20" s="153">
        <f aca="true" ca="1" t="shared" si="6" ref="B20:H20">IF(B18=TODAY(),NOW(),"")</f>
      </c>
      <c r="C20" s="153">
        <f ca="1" t="shared" si="6"/>
      </c>
      <c r="D20" s="153">
        <f ca="1" t="shared" si="6"/>
      </c>
      <c r="E20" s="153">
        <f ca="1" t="shared" si="6"/>
      </c>
      <c r="F20" s="153">
        <f ca="1" t="shared" si="6"/>
      </c>
      <c r="G20" s="153">
        <f ca="1" t="shared" si="6"/>
      </c>
      <c r="H20" s="153">
        <f ca="1" t="shared" si="6"/>
      </c>
      <c r="J20" s="15"/>
      <c r="L20" s="16"/>
      <c r="M20" s="17"/>
    </row>
    <row r="21" spans="1:13" ht="14.25" customHeight="1">
      <c r="A21" s="173" t="str">
        <f>CONCATENATE("Wk  
",LOOKUP(C21,'Date by Week Number'!$C$2:$FE$2,'Date by Week Number'!$C$5:$FE$5))</f>
        <v>Wk  
4</v>
      </c>
      <c r="B21" s="42">
        <f>IF(DAY(H9+22)=1,"",DATE(YEAR(H9),MONTH(H9),DAY(H9+22)))</f>
        <v>44220</v>
      </c>
      <c r="C21" s="42">
        <f>IF(DAY(H9+23)=1,"",IF(OR(NOT(MONTH($G$4)=2),AND(MONTH($G$4)=2,OR(MOD(YEAR($G$4),400)=0,AND(MOD(YEAR($G$4),4)=0,MOD(YEAR($G$4),100)&lt;&gt;0)))),DATE(YEAR(B21),MONTH(B21),DAY(B21+1)),IF(AND(MONTH($G$4)=2,OR($C$9="",$D$9="")),DATE(YEAR(B21),MONTH(B21),DAY(B21+1)),"")))</f>
        <v>44221</v>
      </c>
      <c r="D21" s="43">
        <f>IF(OR(DAY(H9+23)=1,DAY(H9+24)=1),"",IF(OR(NOT(MONTH($G$4)=2),AND(MONTH($G$4)=2,OR(MOD(YEAR($G$4),400)=0,AND(MOD(YEAR($G$4),4)=0,MOD(YEAR($G$4),100)&lt;&gt;0)))),DATE(YEAR(C21),MONTH(C21),DAY(C21+1)),IF(AND(MONTH($G$4)=2,OR($C$9="",$D$9="")),DATE(YEAR(C21),MONTH(C21),DAY(C21+1)),"")))</f>
        <v>44222</v>
      </c>
      <c r="E21" s="42">
        <f>IF(OR(DAY(H9+23)=1,DAY(H9+24)=1,DAY(H9+25)=1),"",IF(OR(NOT(MONTH($G$4)=2),AND(MONTH($G$4)=2,OR(MOD(YEAR($G$4),400)=0,AND(MOD(YEAR($G$4),4)=0,MOD(YEAR($G$4),100)&lt;&gt;0)))),DATE(YEAR(D21),MONTH(D21),DAY(D21+1)),IF(AND(MONTH($G$4)=2,OR($C$9="",$D$9="")),DATE(YEAR(D21),MONTH(D21),DAY(D21+1)),"")))</f>
        <v>44223</v>
      </c>
      <c r="F21" s="42">
        <f>IF(OR(DAY(H9+23)=1,DAY(H9+24)=1,DAY(H9+25)=1,DAY(H9+26)=1),"",IF(OR(NOT(MONTH($G$4)=2),AND(MONTH($G$4)=2,OR(MOD(YEAR($G$4),400)=0,AND(MOD(YEAR($G$4),4)=0,MOD(YEAR($G$4),100)&lt;&gt;0)))),DATE(YEAR(E21),MONTH(E21),DAY(E21+1)),IF(AND(MONTH($G$4)=2,OR($C$9="",$D$9="")),DATE(YEAR(E21),MONTH(E21),DAY(E21+1)),"")))</f>
        <v>44224</v>
      </c>
      <c r="G21" s="42">
        <f>IF(OR(DAY(H9+23)=1,DAY(H9+24)=1,DAY(H9+25)=1,DAY(H9+26)=1,DAY(H9+27)=1),"",IF(OR(NOT(MONTH($G$4)=2),AND(MONTH($G$4)=2,OR(MOD(YEAR($G$4),400)=0,AND(MOD(YEAR($G$4),4)=0,MOD(YEAR($G$4),100)&lt;&gt;0)))),DATE(YEAR(F21),MONTH(F21),DAY(F21+1)),IF(AND(MONTH($G$4)=2,OR($C$9="",$D$9="")),DATE(YEAR(F21),MONTH(F21),DAY(F21+1)),"")))</f>
        <v>44225</v>
      </c>
      <c r="H21" s="42">
        <f>IF(OR(DAY(H9+23)=1,DAY(H9+24)=1,DAY(H9+25)=1,DAY(H9+26)=1,DAY(H9+27)=1,DAY(H9+28)=1),"",IF(OR(NOT(MONTH($G$4)=2),AND(MONTH($G$4)=2,OR(MOD(YEAR($G$4),400)=0,AND(MOD(YEAR($G$4),4)=0,MOD(YEAR($G$4),100)&lt;&gt;0)))),DATE(YEAR(G21),MONTH(G21),DAY(G21+1)),IF(AND(MONTH($G$4)=2,OR($C$9="",$D$9="")),DATE(YEAR(G21),MONTH(G21),DAY(G21+1)),"")))</f>
        <v>44226</v>
      </c>
      <c r="L21" s="16"/>
      <c r="M21" s="16"/>
    </row>
    <row r="22" spans="1:13" ht="45" customHeight="1">
      <c r="A22" s="173"/>
      <c r="B22" s="8"/>
      <c r="C22" s="8"/>
      <c r="D22" s="8" t="s">
        <v>1</v>
      </c>
      <c r="E22" s="8"/>
      <c r="F22" s="8"/>
      <c r="G22" s="8"/>
      <c r="H22" s="8"/>
      <c r="J22" s="15"/>
      <c r="L22" s="16"/>
      <c r="M22" s="17"/>
    </row>
    <row r="23" spans="1:13" ht="13.5">
      <c r="A23" s="173"/>
      <c r="B23" s="153">
        <f aca="true" ca="1" t="shared" si="7" ref="B23:H23">IF(B21=TODAY(),NOW(),"")</f>
      </c>
      <c r="C23" s="153">
        <f ca="1" t="shared" si="7"/>
      </c>
      <c r="D23" s="153">
        <f ca="1" t="shared" si="7"/>
      </c>
      <c r="E23" s="153">
        <f ca="1" t="shared" si="7"/>
      </c>
      <c r="F23" s="153">
        <f ca="1" t="shared" si="7"/>
      </c>
      <c r="G23" s="153">
        <f ca="1" t="shared" si="7"/>
      </c>
      <c r="H23" s="153">
        <f ca="1" t="shared" si="7"/>
      </c>
      <c r="L23" s="16"/>
      <c r="M23" s="16"/>
    </row>
    <row r="24" spans="1:8" ht="14.25" customHeight="1">
      <c r="A24" s="173" t="str">
        <f>IF(ISNA(CONCATENATE("Wk  
",LOOKUP(C24,'Date by Week Number'!$C$2:$FE$2,'Date by Week Number'!$C$5:$FE$5)))," ",CONCATENATE("Wk  
",LOOKUP(C24,'Date by Week Number'!$C$2:$FE$2,'Date by Week Number'!$C$5:$FE$5)))</f>
        <v> </v>
      </c>
      <c r="B24" s="44">
        <f>IF(OR(DAY(H9+24)=1,DAY(H9+25)=1,DAY(H9+26)=1,DAY(H9+27)=1,DAY(H9+28)=1,DAY(H9+29)=1),"",IF(MONTH($G$4)=2,"",DATE(YEAR(H21),MONTH(H21),DAY(H21+1))))</f>
        <v>44227</v>
      </c>
      <c r="C24" s="42">
        <f>IF(OR(DAY(H9+24)=1,DAY(H9+25)=1,DAY(H9+26)=1,DAY(H9+27)=1,DAY(H9+28)=1,DAY(H9+29)=1,DAY(H9+30)=1),"",IF(OR(MONTH($G$4)=2,MONTH($G$4)=4,MONTH($G$4)=6,MONTH($G$4)=9,MONTH($G$4)=11),"",DATE(YEAR(B24),MONTH(B24),DAY(B24+1))))</f>
      </c>
      <c r="D24" s="3"/>
      <c r="E24" s="3"/>
      <c r="F24" s="3"/>
      <c r="G24" s="3"/>
      <c r="H24" s="3"/>
    </row>
    <row r="25" spans="1:8" ht="45" customHeight="1">
      <c r="A25" s="173"/>
      <c r="B25" s="8"/>
      <c r="C25" s="8"/>
      <c r="D25" s="156" t="s">
        <v>2</v>
      </c>
      <c r="E25" s="157"/>
      <c r="F25" s="157"/>
      <c r="G25" s="157"/>
      <c r="H25" s="157"/>
    </row>
    <row r="26" spans="1:8" ht="13.5">
      <c r="A26" s="173"/>
      <c r="B26" s="153">
        <f ca="1">IF(B24=TODAY(),NOW(),"")</f>
      </c>
      <c r="C26" s="153">
        <f ca="1">IF(C24=TODAY(),NOW(),"")</f>
      </c>
      <c r="D26" s="156"/>
      <c r="E26" s="157"/>
      <c r="F26" s="157"/>
      <c r="G26" s="157"/>
      <c r="H26" s="157"/>
    </row>
    <row r="27" ht="13.5">
      <c r="A27" s="30"/>
    </row>
    <row r="31" spans="4:10" ht="14.25">
      <c r="D31" s="10"/>
      <c r="E31" s="10"/>
      <c r="F31" s="165">
        <f ca="1">IF(OR(HOUR(G34)=0,HOUR(G34)=12),NOW(),"XII")</f>
        <v>44202.003440625</v>
      </c>
      <c r="G31" s="165"/>
      <c r="H31" s="165"/>
      <c r="I31" s="10"/>
      <c r="J31" s="10"/>
    </row>
    <row r="32" spans="4:10" ht="14.25">
      <c r="D32" s="10"/>
      <c r="E32" s="165" t="str">
        <f ca="1">IF(OR(HOUR(G34)=23,HOUR(G34)=11),NOW(),"XI")</f>
        <v>XI</v>
      </c>
      <c r="F32" s="165"/>
      <c r="G32" s="11"/>
      <c r="H32" s="165" t="str">
        <f ca="1">IF(OR(HOUR(G34)=1,HOUR(G34)=13),NOW(),"I")</f>
        <v>I</v>
      </c>
      <c r="I32" s="165"/>
      <c r="J32" s="10"/>
    </row>
    <row r="33" spans="4:10" ht="14.25">
      <c r="D33" s="165" t="str">
        <f ca="1">IF(OR(HOUR(G34)=10,HOUR(G34)=22),NOW(),"            X")</f>
        <v>            X</v>
      </c>
      <c r="E33" s="165"/>
      <c r="F33" s="10"/>
      <c r="G33" s="10"/>
      <c r="H33" s="10"/>
      <c r="I33" s="166" t="str">
        <f ca="1">IF(OR(HOUR(G34)=2,HOUR(G34)=14),NOW(),"                     II")</f>
        <v>                     II</v>
      </c>
      <c r="J33" s="166"/>
    </row>
    <row r="34" spans="4:10" ht="14.25">
      <c r="D34" s="171" t="str">
        <f ca="1">IF(OR(HOUR(G34)=9,HOUR(G34)=21),NOW(),"IX")</f>
        <v>IX</v>
      </c>
      <c r="E34" s="171"/>
      <c r="F34" s="10"/>
      <c r="G34" s="12">
        <f ca="1">NOW()</f>
        <v>44202.003440625</v>
      </c>
      <c r="H34" s="10"/>
      <c r="I34" s="172" t="str">
        <f ca="1">IF(OR(HOUR(G34)=3,HOUR(G34)=15),NOW(),"                          III")</f>
        <v>                          III</v>
      </c>
      <c r="J34" s="172"/>
    </row>
    <row r="35" spans="4:10" ht="14.25">
      <c r="D35" s="165" t="str">
        <f ca="1">IF(OR(HOUR(G34)=8,HOUR(G34)=20),NOW(),"             VIII")</f>
        <v>             VIII</v>
      </c>
      <c r="E35" s="165"/>
      <c r="F35" s="13"/>
      <c r="G35" s="10"/>
      <c r="H35" s="10"/>
      <c r="I35" s="166" t="str">
        <f ca="1">IF(OR(HOUR(G34)=4,HOUR(G34)=16),NOW(),"                     IV")</f>
        <v>                     IV</v>
      </c>
      <c r="J35" s="166"/>
    </row>
    <row r="36" spans="4:10" ht="14.25">
      <c r="D36" s="10"/>
      <c r="E36" s="165" t="str">
        <f ca="1">IF(OR(HOUR(G34)=7,HOUR(G34)=19),NOW(),"VII")</f>
        <v>VII</v>
      </c>
      <c r="F36" s="165"/>
      <c r="G36" s="10"/>
      <c r="H36" s="165" t="str">
        <f ca="1">IF(OR(HOUR(G34)=5,HOUR(G34)=17),NOW(),"V")</f>
        <v>V</v>
      </c>
      <c r="I36" s="165"/>
      <c r="J36" s="10"/>
    </row>
    <row r="37" spans="4:10" ht="14.25">
      <c r="D37" s="10"/>
      <c r="E37" s="10"/>
      <c r="F37" s="165" t="str">
        <f ca="1">IF(OR(HOUR(G34)=6,HOUR(G34)=18),NOW(),"VI")</f>
        <v>VI</v>
      </c>
      <c r="G37" s="165"/>
      <c r="H37" s="165"/>
      <c r="I37" s="10"/>
      <c r="J37" s="10"/>
    </row>
    <row r="38" spans="4:10" ht="13.5">
      <c r="D38" s="4"/>
      <c r="E38" s="4"/>
      <c r="F38" s="4"/>
      <c r="G38" s="4"/>
      <c r="H38" s="4"/>
      <c r="I38" s="4"/>
      <c r="J38" s="4"/>
    </row>
    <row r="39" spans="1:2" ht="13.5">
      <c r="A39" s="31"/>
      <c r="B39" s="14"/>
    </row>
    <row r="40" ht="13.5">
      <c r="A40" s="30"/>
    </row>
    <row r="41" ht="13.5">
      <c r="A41" s="30"/>
    </row>
    <row r="42" ht="13.5">
      <c r="A42" s="30"/>
    </row>
    <row r="43" ht="13.5">
      <c r="A43" s="30"/>
    </row>
    <row r="44" ht="13.5">
      <c r="A44" s="30"/>
    </row>
    <row r="45" ht="13.5">
      <c r="A45" s="30"/>
    </row>
    <row r="46" ht="13.5">
      <c r="A46" s="30"/>
    </row>
    <row r="47" ht="13.5">
      <c r="A47" s="30"/>
    </row>
    <row r="48" spans="1:17" ht="13.5">
      <c r="A48" s="30"/>
      <c r="C48" s="207">
        <f ca="1">TODAY()</f>
        <v>44202</v>
      </c>
      <c r="D48" s="207">
        <f ca="1">DATE(YEAR(TODAY()),MONTH(TODAY())-1,1)</f>
        <v>44166</v>
      </c>
      <c r="E48" s="207">
        <f ca="1">DATE(YEAR(TODAY()),MONTH(TODAY()),1)</f>
        <v>44197</v>
      </c>
      <c r="F48" s="207">
        <f ca="1">DATE(YEAR(TODAY()),MONTH(TODAY())+1,1)</f>
        <v>44228</v>
      </c>
      <c r="G48" s="207">
        <f ca="1">DATE(YEAR(TODAY()),MONTH(TODAY())+2,1)</f>
        <v>44256</v>
      </c>
      <c r="H48" s="207">
        <f ca="1">DATE(YEAR(TODAY()),MONTH(TODAY())+3,1)</f>
        <v>44287</v>
      </c>
      <c r="I48" s="207">
        <f ca="1">DATE(YEAR(TODAY()),MONTH(TODAY())+4,1)</f>
        <v>44317</v>
      </c>
      <c r="J48" s="207">
        <f ca="1">DATE(YEAR(TODAY()),MONTH(TODAY())+5,1)</f>
        <v>44348</v>
      </c>
      <c r="K48" s="207">
        <f ca="1">DATE(YEAR(TODAY()),MONTH(TODAY())+6,1)</f>
        <v>44378</v>
      </c>
      <c r="L48" s="207">
        <f ca="1">DATE(YEAR(TODAY()),MONTH(TODAY())+7,1)</f>
        <v>44409</v>
      </c>
      <c r="M48" s="207">
        <f ca="1">DATE(YEAR(TODAY()),MONTH(TODAY())+8,1)</f>
        <v>44440</v>
      </c>
      <c r="N48" s="207">
        <f ca="1">DATE(YEAR(TODAY()),MONTH(TODAY())+9,1)</f>
        <v>44470</v>
      </c>
      <c r="O48" s="207">
        <f ca="1">DATE(YEAR(TODAY()),MONTH(TODAY())+10,1)</f>
        <v>44501</v>
      </c>
      <c r="P48" s="207">
        <f ca="1">DATE(YEAR(TODAY()),MONTH(TODAY())+11,1)</f>
        <v>44531</v>
      </c>
      <c r="Q48" s="207">
        <f ca="1">DATE(YEAR(TODAY()),MONTH(TODAY())+12,1)</f>
        <v>44562</v>
      </c>
    </row>
  </sheetData>
  <sheetProtection password="CEA2" sheet="1" objects="1" scenarios="1"/>
  <mergeCells count="25">
    <mergeCell ref="I34:J34"/>
    <mergeCell ref="I35:J35"/>
    <mergeCell ref="E36:F36"/>
    <mergeCell ref="H36:I36"/>
    <mergeCell ref="F37:H37"/>
    <mergeCell ref="G4:H4"/>
    <mergeCell ref="B4:E4"/>
    <mergeCell ref="E7:G7"/>
    <mergeCell ref="D25:H26"/>
    <mergeCell ref="C5:D5"/>
    <mergeCell ref="E6:H6"/>
    <mergeCell ref="B6:D7"/>
    <mergeCell ref="H32:I32"/>
    <mergeCell ref="D35:E35"/>
    <mergeCell ref="E32:F32"/>
    <mergeCell ref="D33:E33"/>
    <mergeCell ref="I33:J33"/>
    <mergeCell ref="A21:A23"/>
    <mergeCell ref="A24:A26"/>
    <mergeCell ref="A9:A11"/>
    <mergeCell ref="A12:A14"/>
    <mergeCell ref="A15:A17"/>
    <mergeCell ref="A18:A20"/>
    <mergeCell ref="F31:H31"/>
    <mergeCell ref="D34:E34"/>
  </mergeCells>
  <conditionalFormatting sqref="E9 E18 E15 E12 E21">
    <cfRule type="expression" priority="22" dxfId="0" stopIfTrue="1">
      <formula>AND(E9=TODAY(),((WEEKDAY(DATE(YEAR(E9),MONTH(E9),DAY(E9)))=4)))</formula>
    </cfRule>
  </conditionalFormatting>
  <conditionalFormatting sqref="C9 C24 B12:C12 B15:C15 B18:C18 B21:C21">
    <cfRule type="expression" priority="23" dxfId="60" stopIfTrue="1">
      <formula>AND(B9=TODAY(),((WEEKDAY(DATE(YEAR(B9),MONTH(B9),DAY(B9)))=2)))</formula>
    </cfRule>
  </conditionalFormatting>
  <conditionalFormatting sqref="D18 D15 D12 D9 D21">
    <cfRule type="expression" priority="24" dxfId="1" stopIfTrue="1">
      <formula>AND(D9=TODAY(),((WEEKDAY(DATE(YEAR(D9),MONTH(D9),DAY(D9)))=3)))</formula>
    </cfRule>
  </conditionalFormatting>
  <conditionalFormatting sqref="F9 F12 F18 F21 F15">
    <cfRule type="expression" priority="25" dxfId="28" stopIfTrue="1">
      <formula>AND(F9=TODAY(),((WEEKDAY(DATE(YEAR(F9),MONTH(F9),DAY(F9)))=5)))</formula>
    </cfRule>
  </conditionalFormatting>
  <conditionalFormatting sqref="G15 G12 G21 G18 G9">
    <cfRule type="expression" priority="26" dxfId="27" stopIfTrue="1">
      <formula>AND(G9=TODAY(),((WEEKDAY(DATE(YEAR(G9),MONTH(G9),DAY(G9)))=6)))</formula>
    </cfRule>
  </conditionalFormatting>
  <conditionalFormatting sqref="B25:C25 B10:H10 B13:H13 B16:H16 B19:H19 B22:H22">
    <cfRule type="expression" priority="27" dxfId="54" stopIfTrue="1">
      <formula>(B9=TODAY())</formula>
    </cfRule>
    <cfRule type="expression" priority="28" dxfId="147" stopIfTrue="1">
      <formula>B9&lt;TODAY()</formula>
    </cfRule>
  </conditionalFormatting>
  <conditionalFormatting sqref="B11:H11 B14:H14 B17:H17 B20:H20 B23:H23 B26:C26">
    <cfRule type="expression" priority="29" dxfId="54" stopIfTrue="1">
      <formula>(B9=TODAY())</formula>
    </cfRule>
    <cfRule type="expression" priority="30" dxfId="147" stopIfTrue="1">
      <formula>B9&lt;TODAY()</formula>
    </cfRule>
  </conditionalFormatting>
  <conditionalFormatting sqref="H9 H12 H15 H18 H21">
    <cfRule type="expression" priority="48" dxfId="4" stopIfTrue="1">
      <formula>AND(H9=TODAY(),((WEEKDAY(DATE(YEAR(H9),MONTH(H9),DAY(H9)))=7)))</formula>
    </cfRule>
  </conditionalFormatting>
  <conditionalFormatting sqref="B24 B9">
    <cfRule type="expression" priority="49" dxfId="34" stopIfTrue="1">
      <formula>AND(B9=TODAY(),((WEEKDAY(DATE(YEAR(B9),MONTH(B9),DAY(B9)))=1)))</formula>
    </cfRule>
  </conditionalFormatting>
  <conditionalFormatting sqref="B8">
    <cfRule type="expression" priority="50" dxfId="34" stopIfTrue="1">
      <formula>AND(MONTH($G$5)=MONTH(TODAY()),((WEEKDAY(DATE(YEAR($G$5),MONTH($G$5),DAY($G$5)))=1)))</formula>
    </cfRule>
  </conditionalFormatting>
  <conditionalFormatting sqref="C8">
    <cfRule type="expression" priority="51" dxfId="60" stopIfTrue="1">
      <formula>AND(YEAR($G$5)=YEAR(TODAY()),MONTH($G$5)=MONTH(TODAY()),((WEEKDAY(DATE(YEAR($G$5),MONTH($G$5),DAY($G$5)))=2)))</formula>
    </cfRule>
  </conditionalFormatting>
  <conditionalFormatting sqref="D8">
    <cfRule type="expression" priority="52" dxfId="1" stopIfTrue="1">
      <formula>AND(YEAR($G$5)=YEAR(TODAY()),MONTH($G$5)=MONTH(TODAY()),((WEEKDAY(DATE(YEAR($G$5),MONTH($G$5),DAY($G$5)))=3)))</formula>
    </cfRule>
  </conditionalFormatting>
  <conditionalFormatting sqref="F8">
    <cfRule type="expression" priority="53" dxfId="28" stopIfTrue="1">
      <formula>AND(YEAR($G$5)=YEAR(TODAY()),MONTH($G$5)=MONTH(TODAY()),((WEEKDAY(DATE(YEAR($G$5),MONTH($G$5),DAY($G$5)))=5)))</formula>
    </cfRule>
  </conditionalFormatting>
  <conditionalFormatting sqref="G8">
    <cfRule type="expression" priority="54" dxfId="27" stopIfTrue="1">
      <formula>AND(MONTH($G$5)=MONTH(TODAY()),((WEEKDAY(DATE(YEAR($G$5),MONTH($G$5),DAY($G$5)))=6)))</formula>
    </cfRule>
  </conditionalFormatting>
  <conditionalFormatting sqref="H8">
    <cfRule type="expression" priority="55" dxfId="4" stopIfTrue="1">
      <formula>AND(YEAR($G$5)=YEAR(TODAY()),MONTH($G$5)=MONTH(TODAY()),((WEEKDAY(DATE(YEAR($G$5),MONTH($G$5),DAY($G$5)))=7)))</formula>
    </cfRule>
  </conditionalFormatting>
  <conditionalFormatting sqref="E8">
    <cfRule type="expression" priority="56" dxfId="0" stopIfTrue="1">
      <formula>AND(YEAR($G$5)=YEAR(TODAY()),MONTH($G$5)=MONTH(TODAY()),((WEEKDAY(DATE(YEAR($G$5),MONTH($G$5),DAY($G$5)))=4)))</formula>
    </cfRule>
  </conditionalFormatting>
  <conditionalFormatting sqref="B4:E4">
    <cfRule type="expression" priority="57" dxfId="154" stopIfTrue="1">
      <formula>YEAR(TODAY())=2001</formula>
    </cfRule>
    <cfRule type="expression" priority="58" dxfId="155" stopIfTrue="1">
      <formula>YEAR(TODAY())=1999</formula>
    </cfRule>
    <cfRule type="expression" priority="59" dxfId="156" stopIfTrue="1">
      <formula>YEAR(TODAY())=2000</formula>
    </cfRule>
  </conditionalFormatting>
  <conditionalFormatting sqref="C5:D5">
    <cfRule type="expression" priority="60" dxfId="158" stopIfTrue="1">
      <formula>OR(AND(B5=TODAY(),YEAR(B5)=2000,MONTH(B5)=1,DAY(B5)&lt;3),AND(B5=TODAY(),YEAR(B5)=1999,MONTH(B5)=12,DAY(B5)=31,HOUR(B4)&gt;=11))</formula>
    </cfRule>
    <cfRule type="expression" priority="61" dxfId="159" stopIfTrue="1">
      <formula>AND(B5=TODAY(),YEAR(B5)&gt;=2001,MONTH(B5)=12,DAY(B5)&gt;14,DAY(B5)&lt;26)</formula>
    </cfRule>
    <cfRule type="expression" priority="62" dxfId="160" stopIfTrue="1">
      <formula>B5=DATE(1999,12,31)</formula>
    </cfRule>
  </conditionalFormatting>
  <conditionalFormatting sqref="B6:D7">
    <cfRule type="expression" priority="63" dxfId="157" stopIfTrue="1">
      <formula>AND(B5=TODAY(),MONTH(B5)=12,DAY(B5)&gt;10,DAY(B5)&lt;26)</formula>
    </cfRule>
  </conditionalFormatting>
  <conditionalFormatting sqref="A9:A11">
    <cfRule type="expression" priority="20" dxfId="161" stopIfTrue="1">
      <formula>NOT(MONTH($G$4)=MONTH(TODAY()))</formula>
    </cfRule>
  </conditionalFormatting>
  <conditionalFormatting sqref="A12:A23">
    <cfRule type="expression" priority="19" dxfId="161" stopIfTrue="1">
      <formula>NOT(MONTH($G$4)=MONTH(TODAY()))</formula>
    </cfRule>
  </conditionalFormatting>
  <conditionalFormatting sqref="A24:A26">
    <cfRule type="expression" priority="18" dxfId="161" stopIfTrue="1">
      <formula>NOT(MONTH($G$4)=MONTH(TODAY()))</formula>
    </cfRule>
  </conditionalFormatting>
  <conditionalFormatting sqref="G32">
    <cfRule type="expression" priority="1" dxfId="1" stopIfTrue="1">
      <formula>HOUR(J33)=10</formula>
    </cfRule>
  </conditionalFormatting>
  <conditionalFormatting sqref="I35:J35">
    <cfRule type="expression" priority="2" dxfId="2" stopIfTrue="1">
      <formula>HOUR(G34)=16</formula>
    </cfRule>
  </conditionalFormatting>
  <conditionalFormatting sqref="I33:J33">
    <cfRule type="expression" priority="3" dxfId="2" stopIfTrue="1">
      <formula>HOUR(G34)=14</formula>
    </cfRule>
  </conditionalFormatting>
  <conditionalFormatting sqref="H36:I36">
    <cfRule type="expression" priority="4" dxfId="2" stopIfTrue="1">
      <formula>HOUR(G34)=17</formula>
    </cfRule>
  </conditionalFormatting>
  <conditionalFormatting sqref="F37:H37">
    <cfRule type="expression" priority="5" dxfId="148" stopIfTrue="1">
      <formula>HOUR(G34)=18</formula>
    </cfRule>
  </conditionalFormatting>
  <conditionalFormatting sqref="E36:F36">
    <cfRule type="expression" priority="6" dxfId="149" stopIfTrue="1">
      <formula>HOUR(G34)=7</formula>
    </cfRule>
    <cfRule type="expression" priority="7" dxfId="150" stopIfTrue="1">
      <formula>HOUR(G34)=19</formula>
    </cfRule>
  </conditionalFormatting>
  <conditionalFormatting sqref="D35:E35">
    <cfRule type="expression" priority="8" dxfId="149" stopIfTrue="1">
      <formula>HOUR(G34)=8</formula>
    </cfRule>
    <cfRule type="expression" priority="9" dxfId="35" stopIfTrue="1">
      <formula>HOUR(G34)=20</formula>
    </cfRule>
  </conditionalFormatting>
  <conditionalFormatting sqref="D34:E34">
    <cfRule type="expression" priority="10" dxfId="151" stopIfTrue="1">
      <formula>HOUR(G34)=9</formula>
    </cfRule>
    <cfRule type="expression" priority="11" dxfId="35" stopIfTrue="1">
      <formula>HOUR(G34)=21</formula>
    </cfRule>
  </conditionalFormatting>
  <conditionalFormatting sqref="D33:E33">
    <cfRule type="expression" priority="12" dxfId="16" stopIfTrue="1">
      <formula>HOUR(G34)=10</formula>
    </cfRule>
    <cfRule type="expression" priority="13" dxfId="35" stopIfTrue="1">
      <formula>HOUR(G34)=22</formula>
    </cfRule>
  </conditionalFormatting>
  <conditionalFormatting sqref="E32:F32">
    <cfRule type="expression" priority="14" dxfId="16" stopIfTrue="1">
      <formula>HOUR(G34)=11</formula>
    </cfRule>
  </conditionalFormatting>
  <conditionalFormatting sqref="I34:J34">
    <cfRule type="expression" priority="15" dxfId="0" stopIfTrue="1">
      <formula>HOUR(G34)=15</formula>
    </cfRule>
  </conditionalFormatting>
  <conditionalFormatting sqref="F31:H31">
    <cfRule type="expression" priority="16" dxfId="152" stopIfTrue="1">
      <formula>HOUR(G34)=12</formula>
    </cfRule>
  </conditionalFormatting>
  <conditionalFormatting sqref="H32:I32">
    <cfRule type="expression" priority="17" dxfId="153" stopIfTrue="1">
      <formula>HOUR(G34)=13</formula>
    </cfRule>
  </conditionalFormatting>
  <dataValidations count="1">
    <dataValidation type="list" allowBlank="1" showInputMessage="1" showErrorMessage="1" sqref="G4:H4">
      <formula1>$C$48:$Q$48</formula1>
    </dataValidation>
  </dataValidations>
  <hyperlinks>
    <hyperlink ref="E7:G7" r:id="rId1" display="Welcome to Ken Matsuoka's Home Index"/>
    <hyperlink ref="E6" r:id="rId2" display="http://plaza17.mbn.or.jp/~jugglingkidkenmz/991026MonthlyTemplateCalendarExcel95.xls"/>
    <hyperlink ref="E6:H6" r:id="rId3" display="CalendarClockCountdown (excelfan.com)"/>
    <hyperlink ref="F5" r:id="rId4" display="Ken's Home Radio"/>
  </hyperlinks>
  <printOptions/>
  <pageMargins left="0.787" right="0.787" top="0.984" bottom="0.984" header="0.512" footer="0.512"/>
  <pageSetup horizontalDpi="600" verticalDpi="600" orientation="portrait" paperSize="9" r:id="rId8"/>
  <headerFooter alignWithMargins="0">
    <oddFooter>&amp;Lhttp://kenmzoka.bizland.com/
021127ExcelCountdown.htm&amp;C&amp;F&amp;R&amp;D</oddFooter>
  </headerFooter>
  <drawing r:id="rId7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3:IU43"/>
  <sheetViews>
    <sheetView zoomScale="75" zoomScaleNormal="75" zoomScalePageLayoutView="0" workbookViewId="0" topLeftCell="A1">
      <selection activeCell="A1" sqref="A1"/>
    </sheetView>
  </sheetViews>
  <sheetFormatPr defaultColWidth="5.50390625" defaultRowHeight="13.5"/>
  <cols>
    <col min="1" max="1" width="40.50390625" style="0" customWidth="1"/>
    <col min="2" max="3" width="13.125" style="4" customWidth="1"/>
    <col min="4" max="5" width="10.50390625" style="0" bestFit="1" customWidth="1"/>
    <col min="6" max="20" width="9.00390625" style="0" customWidth="1"/>
    <col min="21" max="21" width="9.50390625" style="0" bestFit="1" customWidth="1"/>
    <col min="22" max="248" width="9.00390625" style="0" customWidth="1"/>
    <col min="249" max="249" width="17.625" style="0" customWidth="1"/>
    <col min="250" max="250" width="2.00390625" style="0" customWidth="1"/>
    <col min="251" max="252" width="9.00390625" style="0" customWidth="1"/>
    <col min="253" max="253" width="21.125" style="0" customWidth="1"/>
    <col min="254" max="254" width="4.50390625" style="0" customWidth="1"/>
  </cols>
  <sheetData>
    <row r="1" ht="13.5"/>
    <row r="2" ht="13.5"/>
    <row r="3" spans="2:3" ht="13.5">
      <c r="B3"/>
      <c r="C3"/>
    </row>
    <row r="4" spans="1:250" ht="39.75" customHeight="1">
      <c r="A4" s="181" t="str">
        <f ca="1">IF(B4=TODAY(),CONCATENATE(HOUR(IQ20)," hours ",MINUTE(IQ20)," minutes ",IS6," seconds to go to ",D6),IF(AND((HOUR($IO$6)+HOUR(C4))&gt;=24,NOT((MINUTE($IO$6)+MINUTE(C4))&gt;=60)),CONCATENATE((B4-TODAY())," Days
",HOUR($IO$6)+HOUR(C4)-24," hours ",MINUTE($IO$6)+MINUTE(C4)," minutes 
",IS6," seconds 
to go to ",D6),IF(AND((HOUR($IO$6)+HOUR(C4))&gt;=24,(MINUTE($IO$6)+MINUTE(C4))&gt;=60),CONCATENATE(B4-TODAY()," Days
",HOUR($IO$6)+HOUR(C4)-23," hours ",MINUTE($IO$6)+MINUTE(C4)-60," minutes 
",IS6," seconds 
to go to ",D6),IF(AND((MINUTE($IO$6)+MINUTE(C4))&gt;=60,IQ14=23),CONCATENATE(B4-TODAY()," Days 00 hours ",MINUTE($IO$6)+MINUTE(C4)-60," minutes 
",IS6," seconds 
to go to ",D6),IF(MINUTE($IO$6)+MINUTE(C4)&gt;=60,A17,CONCATENATE((B4-TODAY())-1," Days
",HOUR($IO$6)+HOUR(C4)," hours ",MINUTE($IO$6)+MINUTE(C4)," minutes 
",IS6," seconds 
to go to ",D6))))))</f>
        <v>198 Days
14 hours 55 minutes 
3 seconds 
to go to Tokyo Olympics 2020</v>
      </c>
      <c r="B4" s="184">
        <f>HowTo!C6</f>
        <v>44400</v>
      </c>
      <c r="C4" s="185">
        <f>HowTo!D6</f>
        <v>0.625</v>
      </c>
      <c r="IO4" s="49">
        <f ca="1">NOW()</f>
        <v>44202.003440625</v>
      </c>
      <c r="IP4" s="16" t="s">
        <v>14</v>
      </c>
    </row>
    <row r="5" spans="1:249" ht="39.75" customHeight="1">
      <c r="A5" s="182"/>
      <c r="B5" s="184"/>
      <c r="C5" s="185"/>
      <c r="IO5" s="49">
        <f>DATE(YEAR(IO4),MONTH(IO4),DAY(IO4)+1)</f>
        <v>44203</v>
      </c>
    </row>
    <row r="6" spans="1:253" ht="39.75" customHeight="1">
      <c r="A6" s="182"/>
      <c r="B6" s="183" t="s">
        <v>15</v>
      </c>
      <c r="C6" s="183"/>
      <c r="D6" s="93" t="str">
        <f>HowTo!E6</f>
        <v>Tokyo Olympics 2020</v>
      </c>
      <c r="IO6" s="50">
        <f>$IO$5-$IO$4</f>
        <v>0.9965593750021071</v>
      </c>
      <c r="IS6">
        <f>SECOND(IO6)</f>
        <v>3</v>
      </c>
    </row>
    <row r="7" spans="4:253" ht="13.5">
      <c r="D7" s="15">
        <f ca="1">TODAY()</f>
        <v>44202</v>
      </c>
      <c r="E7" s="51">
        <v>39668</v>
      </c>
      <c r="F7" s="51">
        <f aca="true" t="shared" si="0" ref="F7:U7">E7+1</f>
        <v>39669</v>
      </c>
      <c r="G7" s="51">
        <f t="shared" si="0"/>
        <v>39670</v>
      </c>
      <c r="H7" s="51">
        <f t="shared" si="0"/>
        <v>39671</v>
      </c>
      <c r="I7" s="51">
        <f t="shared" si="0"/>
        <v>39672</v>
      </c>
      <c r="J7" s="51">
        <f t="shared" si="0"/>
        <v>39673</v>
      </c>
      <c r="K7" s="51">
        <f t="shared" si="0"/>
        <v>39674</v>
      </c>
      <c r="L7" s="51">
        <f t="shared" si="0"/>
        <v>39675</v>
      </c>
      <c r="M7" s="51">
        <f t="shared" si="0"/>
        <v>39676</v>
      </c>
      <c r="N7" s="51">
        <f t="shared" si="0"/>
        <v>39677</v>
      </c>
      <c r="O7" s="51">
        <f t="shared" si="0"/>
        <v>39678</v>
      </c>
      <c r="P7" s="51">
        <f t="shared" si="0"/>
        <v>39679</v>
      </c>
      <c r="Q7" s="51">
        <f t="shared" si="0"/>
        <v>39680</v>
      </c>
      <c r="R7" s="51">
        <f t="shared" si="0"/>
        <v>39681</v>
      </c>
      <c r="S7" s="51">
        <f t="shared" si="0"/>
        <v>39682</v>
      </c>
      <c r="T7" s="51">
        <f t="shared" si="0"/>
        <v>39683</v>
      </c>
      <c r="U7" s="52">
        <f t="shared" si="0"/>
        <v>39684</v>
      </c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IR7" s="4"/>
      <c r="IS7" s="4"/>
    </row>
    <row r="8" spans="1:253" ht="13.5">
      <c r="A8" s="186" t="str">
        <f ca="1">IF(TODAY()&lt;DATE(2004,8,29),CONCATENATE("Day ",LOOKUP(D7,E7:U7,E8:U8),"/17 
",B15),IF(TODAY()=DATE(2004,8,29),CONCATENATE("Final Day   
",B15),A4))</f>
        <v>198 Days
14 hours 55 minutes 
3 seconds 
to go to Tokyo Olympics 2020</v>
      </c>
      <c r="B8" s="53">
        <f ca="1">TODAY()</f>
        <v>44202</v>
      </c>
      <c r="C8" s="54">
        <f ca="1">NOW()</f>
        <v>44202.003440625</v>
      </c>
      <c r="E8">
        <v>1</v>
      </c>
      <c r="F8">
        <f aca="true" t="shared" si="1" ref="F8:U8">E8+1</f>
        <v>2</v>
      </c>
      <c r="G8">
        <f t="shared" si="1"/>
        <v>3</v>
      </c>
      <c r="H8">
        <f t="shared" si="1"/>
        <v>4</v>
      </c>
      <c r="I8">
        <f t="shared" si="1"/>
        <v>5</v>
      </c>
      <c r="J8">
        <f t="shared" si="1"/>
        <v>6</v>
      </c>
      <c r="K8">
        <f t="shared" si="1"/>
        <v>7</v>
      </c>
      <c r="L8">
        <f t="shared" si="1"/>
        <v>8</v>
      </c>
      <c r="M8">
        <f t="shared" si="1"/>
        <v>9</v>
      </c>
      <c r="N8">
        <f t="shared" si="1"/>
        <v>10</v>
      </c>
      <c r="O8">
        <f t="shared" si="1"/>
        <v>11</v>
      </c>
      <c r="P8">
        <f t="shared" si="1"/>
        <v>12</v>
      </c>
      <c r="Q8">
        <f t="shared" si="1"/>
        <v>13</v>
      </c>
      <c r="R8">
        <f t="shared" si="1"/>
        <v>14</v>
      </c>
      <c r="S8">
        <f t="shared" si="1"/>
        <v>15</v>
      </c>
      <c r="T8">
        <f t="shared" si="1"/>
        <v>16</v>
      </c>
      <c r="U8">
        <f t="shared" si="1"/>
        <v>17</v>
      </c>
      <c r="IR8" s="4"/>
      <c r="IS8" s="4"/>
    </row>
    <row r="9" spans="1:253" ht="13.5">
      <c r="A9" s="186"/>
      <c r="B9" s="4">
        <f>IF(C9&gt;C8,0,1)</f>
        <v>1</v>
      </c>
      <c r="C9" s="54">
        <v>38212.875</v>
      </c>
      <c r="IQ9" s="16"/>
      <c r="IR9" s="4"/>
      <c r="IS9" s="4"/>
    </row>
    <row r="10" spans="1:255" ht="13.5">
      <c r="A10" s="186"/>
      <c r="IO10" s="15">
        <v>37407</v>
      </c>
      <c r="IQ10" s="55" t="s">
        <v>16</v>
      </c>
      <c r="IR10" s="4"/>
      <c r="IS10" s="4" t="s">
        <v>17</v>
      </c>
      <c r="IT10" s="56">
        <f>HOUR($IO$6)+HOUR(C4)</f>
        <v>38</v>
      </c>
      <c r="IU10">
        <f>IT10-24</f>
        <v>14</v>
      </c>
    </row>
    <row r="11" spans="249:255" ht="13.5">
      <c r="IO11" s="56">
        <v>37407</v>
      </c>
      <c r="IQ11" s="57">
        <f>C4</f>
        <v>0.625</v>
      </c>
      <c r="IR11" s="58" t="s">
        <v>18</v>
      </c>
      <c r="IS11" s="4" t="s">
        <v>19</v>
      </c>
      <c r="IT11" s="56">
        <f>MINUTE($IO$6)+MINUTE(C4)</f>
        <v>55</v>
      </c>
      <c r="IU11">
        <f>IT11-60</f>
        <v>-5</v>
      </c>
    </row>
    <row r="12" spans="249:253" ht="13.5">
      <c r="IO12" s="15"/>
      <c r="IQ12" s="57">
        <v>1</v>
      </c>
      <c r="IR12" s="59"/>
      <c r="IS12" s="4"/>
    </row>
    <row r="13" spans="1:253" ht="24.75" customHeight="1">
      <c r="A13" s="181" t="str">
        <f ca="1">IF(C9&lt;NOW(),A8,"")</f>
        <v>198 Days
14 hours 55 minutes 
3 seconds 
to go to Tokyo Olympics 2020</v>
      </c>
      <c r="B13" s="184">
        <v>38212</v>
      </c>
      <c r="C13" s="185">
        <v>0.875</v>
      </c>
      <c r="IQ13" s="60">
        <f>IQ12-IQ11</f>
        <v>0.375</v>
      </c>
      <c r="IR13" s="4" t="s">
        <v>20</v>
      </c>
      <c r="IS13" s="4"/>
    </row>
    <row r="14" spans="1:253" ht="24.75" customHeight="1">
      <c r="A14" s="182"/>
      <c r="B14" s="184"/>
      <c r="C14" s="185"/>
      <c r="IQ14" s="16"/>
      <c r="IR14" s="61"/>
      <c r="IS14" s="4"/>
    </row>
    <row r="15" spans="1:253" ht="24.75" customHeight="1">
      <c r="A15" s="182"/>
      <c r="B15" s="183" t="s">
        <v>21</v>
      </c>
      <c r="C15" s="183"/>
      <c r="IQ15" s="16"/>
      <c r="IR15" s="59"/>
      <c r="IS15" s="4"/>
    </row>
    <row r="16" spans="251:253" ht="13.5">
      <c r="IQ16" s="16"/>
      <c r="IR16" s="61"/>
      <c r="IS16" s="4"/>
    </row>
    <row r="17" spans="1:253" ht="54">
      <c r="A17" s="62" t="str">
        <f ca="1">IF(MINUTE($IO$6)+MINUTE(C4)&gt;=60,CONCATENATE(B4-TODAY()-1," Days
",HOUR($IO$6)+HOUR(C4)," hours ",MINUTE($IO$6)+MINUTE(C4)-60," minutes 
",IS6," seconds 
to go to ",B6),CONCATENATE((B4-TODAY())-1," Days
",HOUR($IO$6)+HOUR(C4)," hours ",MINUTE($IO$6)+MINUTE(C4)," minutes 
",IS6," seconds 
to go to ",B6))</f>
        <v>197 Days
38 hours 55 minutes 
3 seconds 
to go to Opening of Beijing Olympics</v>
      </c>
      <c r="IO17" s="49">
        <f ca="1">NOW()</f>
        <v>44202.003440625</v>
      </c>
      <c r="IP17" s="16" t="s">
        <v>14</v>
      </c>
      <c r="IR17" s="59"/>
      <c r="IS17" s="4"/>
    </row>
    <row r="18" spans="249:253" ht="13.5">
      <c r="IO18" s="49">
        <f>DATE(YEAR(IO4),MONTH(IO4),DAY(IO4)+1)</f>
        <v>44203</v>
      </c>
      <c r="IQ18" s="16"/>
      <c r="IR18" s="61"/>
      <c r="IS18" s="4"/>
    </row>
    <row r="19" spans="249:253" ht="13.5">
      <c r="IO19" s="63">
        <f>$IO$18-$IO$17</f>
        <v>0.9965593750021071</v>
      </c>
      <c r="IQ19" s="60">
        <f>$IO$18-$IO$17</f>
        <v>0.9965593750021071</v>
      </c>
      <c r="IR19" s="59" t="s">
        <v>22</v>
      </c>
      <c r="IS19" s="4"/>
    </row>
    <row r="20" spans="251:253" ht="13.5">
      <c r="IQ20" s="64">
        <f>IQ19-IQ13</f>
        <v>0.6215593750021071</v>
      </c>
      <c r="IR20" s="61" t="s">
        <v>23</v>
      </c>
      <c r="IS20" s="4"/>
    </row>
    <row r="21" spans="1:249" ht="13.5">
      <c r="A21" s="16"/>
      <c r="B21" s="59"/>
      <c r="IO21" s="49">
        <f>C4</f>
        <v>0.625</v>
      </c>
    </row>
    <row r="22" spans="1:249" ht="13.5">
      <c r="A22" s="16"/>
      <c r="B22" s="61"/>
      <c r="IO22" s="49">
        <f>DATE(YEAR(IO4),MONTH(IO4),DAY(IO4)+1)</f>
        <v>44203</v>
      </c>
    </row>
    <row r="23" spans="1:249" ht="13.5">
      <c r="A23" s="16"/>
      <c r="B23" s="59"/>
      <c r="IO23" s="63">
        <f>$IO$22-$IO$21</f>
        <v>44202.375</v>
      </c>
    </row>
    <row r="25" ht="13.5"/>
    <row r="26" ht="13.5"/>
    <row r="39" ht="14.25" thickBot="1">
      <c r="A39" s="15">
        <v>37320</v>
      </c>
    </row>
    <row r="40" spans="1:249" ht="28.5">
      <c r="A40" s="65" t="e">
        <f>#REF!-#REF!</f>
        <v>#REF!</v>
      </c>
      <c r="B40" s="66" t="e">
        <f>#REF!-#REF!</f>
        <v>#REF!</v>
      </c>
      <c r="C40" s="67">
        <v>0.5208333333333334</v>
      </c>
      <c r="D40" s="68">
        <f>C41-C40</f>
        <v>0.04166666666666663</v>
      </c>
      <c r="E40" s="69">
        <v>0.7916666666666666</v>
      </c>
      <c r="F40" s="68">
        <f>E41-E40</f>
        <v>0.02083333333333337</v>
      </c>
      <c r="G40" s="70">
        <v>0.041666666666666664</v>
      </c>
      <c r="H40" s="68">
        <f>G41-G40</f>
        <v>0.3333333333333333</v>
      </c>
      <c r="IO40" s="48" t="s">
        <v>24</v>
      </c>
    </row>
    <row r="41" spans="2:7" ht="13.5">
      <c r="B41" s="58" t="e">
        <f>#REF!-H40</f>
        <v>#REF!</v>
      </c>
      <c r="C41" s="71">
        <v>0.5625</v>
      </c>
      <c r="D41" s="72"/>
      <c r="E41" s="73">
        <v>0.8125</v>
      </c>
      <c r="G41" s="70">
        <v>0.375</v>
      </c>
    </row>
    <row r="43" spans="5:6" ht="13.5">
      <c r="E43" s="70">
        <v>0.8020833333333334</v>
      </c>
      <c r="F43" s="68">
        <f>E43-E40</f>
        <v>0.01041666666666674</v>
      </c>
    </row>
  </sheetData>
  <sheetProtection password="C290" sheet="1" objects="1" scenarios="1"/>
  <mergeCells count="9">
    <mergeCell ref="A4:A6"/>
    <mergeCell ref="B6:C6"/>
    <mergeCell ref="B4:B5"/>
    <mergeCell ref="C4:C5"/>
    <mergeCell ref="A8:A10"/>
    <mergeCell ref="A13:A15"/>
    <mergeCell ref="B13:B14"/>
    <mergeCell ref="C13:C14"/>
    <mergeCell ref="B15:C15"/>
  </mergeCells>
  <dataValidations count="1">
    <dataValidation errorStyle="warning" type="date" allowBlank="1" showInputMessage="1" showErrorMessage="1" promptTitle="Enter date today to 2002/5/31" prompt="=TODAY() for today" errorTitle="Date Invalid" error="Date up to 2002/5/31" sqref="B13:B14">
      <formula1>37320</formula1>
      <formula2>37407</formula2>
    </dataValidation>
  </dataValidations>
  <printOptions/>
  <pageMargins left="0.787" right="0.787" top="0.984" bottom="0.984" header="0.512" footer="0.51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W101"/>
  <sheetViews>
    <sheetView zoomScale="75" zoomScaleNormal="75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2" sqref="A2:C5"/>
    </sheetView>
  </sheetViews>
  <sheetFormatPr defaultColWidth="6.50390625" defaultRowHeight="13.5"/>
  <cols>
    <col min="1" max="1" width="6.125" style="0" bestFit="1" customWidth="1"/>
    <col min="2" max="2" width="19.00390625" style="92" customWidth="1"/>
    <col min="3" max="3" width="19.125" style="92" customWidth="1"/>
    <col min="4" max="4" width="12.50390625" style="0" customWidth="1"/>
    <col min="5" max="5" width="12.50390625" style="0" hidden="1" customWidth="1"/>
    <col min="6" max="22" width="5.50390625" style="0" hidden="1" customWidth="1"/>
    <col min="23" max="23" width="6.625" style="0" hidden="1" customWidth="1"/>
    <col min="24" max="36" width="5.50390625" style="0" customWidth="1"/>
    <col min="37" max="37" width="6.875" style="0" customWidth="1"/>
    <col min="38" max="38" width="10.625" style="0" customWidth="1"/>
    <col min="39" max="39" width="5.50390625" style="0" customWidth="1"/>
    <col min="40" max="87" width="3.50390625" style="0" customWidth="1"/>
  </cols>
  <sheetData>
    <row r="1" spans="1:231" s="77" customFormat="1" ht="5.25">
      <c r="A1" s="74"/>
      <c r="B1" s="75"/>
      <c r="C1" s="76"/>
      <c r="D1" s="74"/>
      <c r="E1" s="74"/>
      <c r="F1" s="77">
        <v>1</v>
      </c>
      <c r="G1" s="77">
        <v>2</v>
      </c>
      <c r="H1" s="77">
        <v>3</v>
      </c>
      <c r="I1" s="77">
        <v>4</v>
      </c>
      <c r="J1" s="77">
        <v>5</v>
      </c>
      <c r="K1" s="77">
        <v>7</v>
      </c>
      <c r="L1" s="77">
        <v>8</v>
      </c>
      <c r="M1" s="77">
        <v>9</v>
      </c>
      <c r="N1" s="77">
        <v>10</v>
      </c>
      <c r="O1" s="77">
        <v>11</v>
      </c>
      <c r="P1" s="77">
        <v>12</v>
      </c>
      <c r="Q1" s="77">
        <v>13</v>
      </c>
      <c r="R1" s="77">
        <v>14</v>
      </c>
      <c r="S1" s="77">
        <v>15</v>
      </c>
      <c r="T1" s="77">
        <v>16</v>
      </c>
      <c r="U1" s="77">
        <v>17</v>
      </c>
      <c r="V1" s="77">
        <v>18</v>
      </c>
      <c r="W1" s="77">
        <v>19</v>
      </c>
      <c r="X1" s="77">
        <v>20</v>
      </c>
      <c r="Y1" s="77">
        <v>21</v>
      </c>
      <c r="Z1" s="77">
        <v>22</v>
      </c>
      <c r="AA1" s="77">
        <v>23</v>
      </c>
      <c r="AB1" s="77">
        <v>24</v>
      </c>
      <c r="AC1" s="77">
        <v>25</v>
      </c>
      <c r="AD1" s="77">
        <v>26</v>
      </c>
      <c r="AE1" s="77">
        <v>27</v>
      </c>
      <c r="AF1" s="77">
        <v>28</v>
      </c>
      <c r="AG1" s="77">
        <v>29</v>
      </c>
      <c r="AH1" s="77">
        <v>30</v>
      </c>
      <c r="AI1" s="77">
        <v>31</v>
      </c>
      <c r="AJ1" s="77">
        <v>32</v>
      </c>
      <c r="AN1" s="77">
        <v>1</v>
      </c>
      <c r="AO1" s="77">
        <v>2</v>
      </c>
      <c r="AP1" s="77">
        <v>3</v>
      </c>
      <c r="AQ1" s="77">
        <v>4</v>
      </c>
      <c r="AR1" s="77">
        <v>5</v>
      </c>
      <c r="AS1" s="77">
        <v>6</v>
      </c>
      <c r="AT1" s="77">
        <v>7</v>
      </c>
      <c r="AU1" s="77">
        <v>8</v>
      </c>
      <c r="AV1" s="77">
        <v>9</v>
      </c>
      <c r="AW1" s="77">
        <v>10</v>
      </c>
      <c r="AX1" s="77">
        <v>11</v>
      </c>
      <c r="AY1" s="77">
        <v>12</v>
      </c>
      <c r="AZ1" s="77">
        <v>13</v>
      </c>
      <c r="BA1" s="77">
        <v>14</v>
      </c>
      <c r="BB1" s="77">
        <v>15</v>
      </c>
      <c r="BC1" s="77">
        <v>16</v>
      </c>
      <c r="BD1" s="77">
        <v>17</v>
      </c>
      <c r="BE1" s="77">
        <v>18</v>
      </c>
      <c r="BF1" s="77">
        <v>19</v>
      </c>
      <c r="BG1" s="77">
        <v>20</v>
      </c>
      <c r="BH1" s="77">
        <v>21</v>
      </c>
      <c r="BI1" s="77">
        <v>22</v>
      </c>
      <c r="BJ1" s="77">
        <v>23</v>
      </c>
      <c r="BK1" s="77">
        <v>24</v>
      </c>
      <c r="BL1" s="77">
        <v>25</v>
      </c>
      <c r="BM1" s="77">
        <v>26</v>
      </c>
      <c r="BN1" s="77">
        <v>27</v>
      </c>
      <c r="BO1" s="77">
        <v>28</v>
      </c>
      <c r="BP1" s="77">
        <v>29</v>
      </c>
      <c r="BQ1" s="77">
        <v>30</v>
      </c>
      <c r="BR1" s="77">
        <v>31</v>
      </c>
      <c r="BS1" s="77">
        <v>32</v>
      </c>
      <c r="BT1" s="77">
        <v>33</v>
      </c>
      <c r="BU1" s="77">
        <v>34</v>
      </c>
      <c r="BV1" s="77">
        <v>35</v>
      </c>
      <c r="BW1" s="77">
        <v>36</v>
      </c>
      <c r="BX1" s="77">
        <v>37</v>
      </c>
      <c r="BY1" s="77">
        <v>38</v>
      </c>
      <c r="BZ1" s="77">
        <v>39</v>
      </c>
      <c r="CA1" s="77">
        <v>40</v>
      </c>
      <c r="CB1" s="77">
        <v>41</v>
      </c>
      <c r="CC1" s="77">
        <v>42</v>
      </c>
      <c r="CD1" s="77">
        <v>43</v>
      </c>
      <c r="CE1" s="77">
        <v>44</v>
      </c>
      <c r="CF1" s="77">
        <v>45</v>
      </c>
      <c r="CG1" s="77">
        <v>46</v>
      </c>
      <c r="CH1" s="77">
        <v>47</v>
      </c>
      <c r="CI1" s="77">
        <v>48</v>
      </c>
      <c r="CJ1" s="77">
        <v>49</v>
      </c>
      <c r="CK1" s="77">
        <v>50</v>
      </c>
      <c r="CL1" s="77">
        <v>51</v>
      </c>
      <c r="CM1" s="77">
        <v>52</v>
      </c>
      <c r="CN1" s="77">
        <v>53</v>
      </c>
      <c r="CO1" s="77">
        <v>54</v>
      </c>
      <c r="CP1" s="77">
        <v>55</v>
      </c>
      <c r="CQ1" s="77">
        <v>56</v>
      </c>
      <c r="CR1" s="77">
        <v>57</v>
      </c>
      <c r="CS1" s="77">
        <v>58</v>
      </c>
      <c r="CT1" s="77">
        <v>59</v>
      </c>
      <c r="CU1" s="77">
        <v>60</v>
      </c>
      <c r="CV1" s="77">
        <v>61</v>
      </c>
      <c r="CW1" s="77">
        <v>62</v>
      </c>
      <c r="CX1" s="77">
        <v>63</v>
      </c>
      <c r="CY1" s="77">
        <v>64</v>
      </c>
      <c r="CZ1" s="77">
        <v>65</v>
      </c>
      <c r="DA1" s="77">
        <v>66</v>
      </c>
      <c r="DB1" s="77">
        <v>67</v>
      </c>
      <c r="DC1" s="77">
        <v>68</v>
      </c>
      <c r="DD1" s="77">
        <v>69</v>
      </c>
      <c r="DE1" s="77">
        <v>70</v>
      </c>
      <c r="DF1" s="77">
        <v>71</v>
      </c>
      <c r="DG1" s="77">
        <v>72</v>
      </c>
      <c r="DH1" s="77">
        <v>73</v>
      </c>
      <c r="DI1" s="77">
        <v>74</v>
      </c>
      <c r="DJ1" s="77">
        <v>75</v>
      </c>
      <c r="DK1" s="77">
        <v>76</v>
      </c>
      <c r="DL1" s="77">
        <v>77</v>
      </c>
      <c r="DM1" s="77">
        <v>78</v>
      </c>
      <c r="DN1" s="77">
        <v>79</v>
      </c>
      <c r="DO1" s="77">
        <v>80</v>
      </c>
      <c r="DP1" s="77">
        <v>81</v>
      </c>
      <c r="DQ1" s="77">
        <v>82</v>
      </c>
      <c r="DR1" s="77">
        <v>83</v>
      </c>
      <c r="DS1" s="77">
        <v>84</v>
      </c>
      <c r="DT1" s="77">
        <v>85</v>
      </c>
      <c r="DU1" s="77">
        <v>86</v>
      </c>
      <c r="DV1" s="77">
        <v>87</v>
      </c>
      <c r="DW1" s="77">
        <v>88</v>
      </c>
      <c r="DX1" s="77">
        <v>89</v>
      </c>
      <c r="DY1" s="77">
        <v>90</v>
      </c>
      <c r="DZ1" s="77">
        <v>91</v>
      </c>
      <c r="EA1" s="77">
        <v>92</v>
      </c>
      <c r="EB1" s="77">
        <v>93</v>
      </c>
      <c r="EC1" s="77">
        <v>94</v>
      </c>
      <c r="ED1" s="77">
        <v>95</v>
      </c>
      <c r="EE1" s="77">
        <v>96</v>
      </c>
      <c r="EF1" s="77">
        <v>97</v>
      </c>
      <c r="EG1" s="77">
        <v>98</v>
      </c>
      <c r="EH1" s="77">
        <v>99</v>
      </c>
      <c r="EI1" s="77">
        <v>100</v>
      </c>
      <c r="EJ1" s="77">
        <v>101</v>
      </c>
      <c r="EK1" s="77">
        <v>102</v>
      </c>
      <c r="EL1" s="77">
        <v>103</v>
      </c>
      <c r="EM1" s="77">
        <v>104</v>
      </c>
      <c r="EN1" s="77">
        <v>105</v>
      </c>
      <c r="EO1" s="77">
        <v>106</v>
      </c>
      <c r="EP1" s="77">
        <v>107</v>
      </c>
      <c r="EQ1" s="77">
        <v>108</v>
      </c>
      <c r="ER1" s="77">
        <v>109</v>
      </c>
      <c r="ES1" s="77">
        <v>110</v>
      </c>
      <c r="ET1" s="77">
        <v>111</v>
      </c>
      <c r="EU1" s="77">
        <v>112</v>
      </c>
      <c r="EV1" s="77">
        <v>113</v>
      </c>
      <c r="EW1" s="77">
        <v>114</v>
      </c>
      <c r="EX1" s="77">
        <v>115</v>
      </c>
      <c r="EY1" s="77">
        <v>116</v>
      </c>
      <c r="EZ1" s="77">
        <v>117</v>
      </c>
      <c r="FA1" s="77">
        <v>118</v>
      </c>
      <c r="FB1" s="77">
        <v>119</v>
      </c>
      <c r="FC1" s="77">
        <v>120</v>
      </c>
      <c r="FD1" s="77">
        <v>121</v>
      </c>
      <c r="FE1" s="77">
        <v>122</v>
      </c>
      <c r="FF1" s="77">
        <v>123</v>
      </c>
      <c r="FG1" s="77">
        <v>124</v>
      </c>
      <c r="FH1" s="77">
        <v>125</v>
      </c>
      <c r="FI1" s="77">
        <v>126</v>
      </c>
      <c r="FJ1" s="77">
        <v>127</v>
      </c>
      <c r="FK1" s="77">
        <v>128</v>
      </c>
      <c r="FL1" s="77">
        <v>129</v>
      </c>
      <c r="FM1" s="77">
        <v>130</v>
      </c>
      <c r="FN1" s="77">
        <v>131</v>
      </c>
      <c r="FO1" s="77">
        <v>132</v>
      </c>
      <c r="FP1" s="77">
        <v>133</v>
      </c>
      <c r="FQ1" s="77">
        <v>134</v>
      </c>
      <c r="FR1" s="77">
        <v>135</v>
      </c>
      <c r="FS1" s="77">
        <v>136</v>
      </c>
      <c r="FT1" s="77">
        <v>137</v>
      </c>
      <c r="FU1" s="77">
        <v>138</v>
      </c>
      <c r="FV1" s="77">
        <v>139</v>
      </c>
      <c r="FW1" s="77">
        <v>140</v>
      </c>
      <c r="FX1" s="77">
        <v>141</v>
      </c>
      <c r="FY1" s="77">
        <v>142</v>
      </c>
      <c r="FZ1" s="77">
        <v>143</v>
      </c>
      <c r="GA1" s="77">
        <v>144</v>
      </c>
      <c r="GB1" s="77">
        <v>145</v>
      </c>
      <c r="GC1" s="77">
        <v>146</v>
      </c>
      <c r="GD1" s="77">
        <v>147</v>
      </c>
      <c r="GE1" s="77">
        <v>148</v>
      </c>
      <c r="GF1" s="77">
        <v>149</v>
      </c>
      <c r="GG1" s="77">
        <v>150</v>
      </c>
      <c r="GH1" s="77">
        <v>151</v>
      </c>
      <c r="GI1" s="77">
        <v>152</v>
      </c>
      <c r="GJ1" s="77">
        <v>153</v>
      </c>
      <c r="GK1" s="77">
        <v>154</v>
      </c>
      <c r="GL1" s="77">
        <v>155</v>
      </c>
      <c r="GM1" s="77">
        <v>156</v>
      </c>
      <c r="GN1" s="77">
        <v>157</v>
      </c>
      <c r="GO1" s="77">
        <v>158</v>
      </c>
      <c r="GP1" s="77">
        <v>159</v>
      </c>
      <c r="GQ1" s="77">
        <v>160</v>
      </c>
      <c r="GR1" s="77">
        <v>161</v>
      </c>
      <c r="GS1" s="77">
        <v>162</v>
      </c>
      <c r="GT1" s="77">
        <v>163</v>
      </c>
      <c r="GU1" s="77">
        <v>164</v>
      </c>
      <c r="GV1" s="77">
        <v>165</v>
      </c>
      <c r="GW1" s="77">
        <v>166</v>
      </c>
      <c r="GX1" s="77">
        <v>167</v>
      </c>
      <c r="GY1" s="77">
        <v>168</v>
      </c>
      <c r="GZ1" s="77">
        <v>169</v>
      </c>
      <c r="HA1" s="77">
        <v>170</v>
      </c>
      <c r="HB1" s="77">
        <v>171</v>
      </c>
      <c r="HC1" s="77">
        <v>172</v>
      </c>
      <c r="HD1" s="77">
        <v>173</v>
      </c>
      <c r="HE1" s="77">
        <v>174</v>
      </c>
      <c r="HF1" s="77">
        <v>175</v>
      </c>
      <c r="HG1" s="77">
        <v>176</v>
      </c>
      <c r="HH1" s="77">
        <v>177</v>
      </c>
      <c r="HI1" s="77">
        <v>178</v>
      </c>
      <c r="HJ1" s="77">
        <v>179</v>
      </c>
      <c r="HK1" s="77">
        <v>180</v>
      </c>
      <c r="HL1" s="77">
        <v>181</v>
      </c>
      <c r="HM1" s="77">
        <v>182</v>
      </c>
      <c r="HN1" s="77">
        <v>183</v>
      </c>
      <c r="HO1" s="77">
        <v>184</v>
      </c>
      <c r="HP1" s="77">
        <v>185</v>
      </c>
      <c r="HQ1" s="77">
        <v>186</v>
      </c>
      <c r="HR1" s="77">
        <v>187</v>
      </c>
      <c r="HS1" s="77">
        <v>188</v>
      </c>
      <c r="HT1" s="77">
        <v>189</v>
      </c>
      <c r="HU1" s="77">
        <v>190</v>
      </c>
      <c r="HV1" s="77">
        <v>191</v>
      </c>
      <c r="HW1" s="77">
        <v>192</v>
      </c>
    </row>
    <row r="2" spans="1:36" s="30" customFormat="1" ht="17.25">
      <c r="A2" s="187" t="str">
        <f>CountdownBeijing!A13</f>
        <v>198 Days
14 hours 55 minutes 
3 seconds 
to go to Tokyo Olympics 2020</v>
      </c>
      <c r="B2" s="187"/>
      <c r="C2" s="187"/>
      <c r="D2"/>
      <c r="E2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</row>
    <row r="3" spans="1:23" s="30" customFormat="1" ht="13.5">
      <c r="A3" s="187"/>
      <c r="B3" s="187"/>
      <c r="C3" s="18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3" ht="13.5">
      <c r="A4" s="187"/>
      <c r="B4" s="187"/>
      <c r="C4" s="187"/>
    </row>
    <row r="5" spans="1:3" ht="32.25" customHeight="1">
      <c r="A5" s="187"/>
      <c r="B5" s="187"/>
      <c r="C5" s="187"/>
    </row>
    <row r="6" spans="1:231" s="30" customFormat="1" ht="16.5" customHeight="1" hidden="1">
      <c r="A6" s="1"/>
      <c r="B6" s="79"/>
      <c r="C6" s="79"/>
      <c r="D6" s="80" t="s">
        <v>13</v>
      </c>
      <c r="E6" s="80" t="s">
        <v>25</v>
      </c>
      <c r="F6" s="81">
        <f aca="true" t="shared" si="0" ref="F6:W6">DATE(YEAR(F$5),MONTH(F$5),DAY(1))</f>
        <v>1</v>
      </c>
      <c r="G6" s="82">
        <f t="shared" si="0"/>
        <v>1</v>
      </c>
      <c r="H6" s="82">
        <f t="shared" si="0"/>
        <v>1</v>
      </c>
      <c r="I6" s="82">
        <f t="shared" si="0"/>
        <v>1</v>
      </c>
      <c r="J6" s="81">
        <f t="shared" si="0"/>
        <v>1</v>
      </c>
      <c r="K6" s="81">
        <f t="shared" si="0"/>
        <v>1</v>
      </c>
      <c r="L6" s="81">
        <f t="shared" si="0"/>
        <v>1</v>
      </c>
      <c r="M6" s="81">
        <f t="shared" si="0"/>
        <v>1</v>
      </c>
      <c r="N6" s="81">
        <f t="shared" si="0"/>
        <v>1</v>
      </c>
      <c r="O6" s="81">
        <f t="shared" si="0"/>
        <v>1</v>
      </c>
      <c r="P6" s="81">
        <f t="shared" si="0"/>
        <v>1</v>
      </c>
      <c r="Q6" s="81">
        <f t="shared" si="0"/>
        <v>1</v>
      </c>
      <c r="R6" s="81">
        <f t="shared" si="0"/>
        <v>1</v>
      </c>
      <c r="S6" s="81">
        <f t="shared" si="0"/>
        <v>1</v>
      </c>
      <c r="T6" s="81">
        <f t="shared" si="0"/>
        <v>1</v>
      </c>
      <c r="U6" s="81">
        <f t="shared" si="0"/>
        <v>1</v>
      </c>
      <c r="V6" s="81">
        <f t="shared" si="0"/>
        <v>1</v>
      </c>
      <c r="W6" s="81">
        <f t="shared" si="0"/>
        <v>1</v>
      </c>
      <c r="X6" s="81">
        <f aca="true" t="shared" si="1" ref="X6:AJ6">DATE(X$5,1,1)</f>
        <v>1</v>
      </c>
      <c r="Y6" s="81">
        <f t="shared" si="1"/>
        <v>1</v>
      </c>
      <c r="Z6" s="81">
        <f t="shared" si="1"/>
        <v>1</v>
      </c>
      <c r="AA6" s="81">
        <f t="shared" si="1"/>
        <v>1</v>
      </c>
      <c r="AB6" s="81">
        <f t="shared" si="1"/>
        <v>1</v>
      </c>
      <c r="AC6" s="81">
        <f t="shared" si="1"/>
        <v>1</v>
      </c>
      <c r="AD6" s="81">
        <f t="shared" si="1"/>
        <v>1</v>
      </c>
      <c r="AE6" s="81">
        <f t="shared" si="1"/>
        <v>1</v>
      </c>
      <c r="AF6" s="81">
        <f t="shared" si="1"/>
        <v>1</v>
      </c>
      <c r="AG6" s="81">
        <f t="shared" si="1"/>
        <v>1</v>
      </c>
      <c r="AH6" s="81">
        <f t="shared" si="1"/>
        <v>1</v>
      </c>
      <c r="AI6" s="81">
        <f t="shared" si="1"/>
        <v>1</v>
      </c>
      <c r="AJ6" s="81">
        <f t="shared" si="1"/>
        <v>1</v>
      </c>
      <c r="AK6" s="81">
        <f>DATE(AJ$5+1,1,1)</f>
        <v>367</v>
      </c>
      <c r="AL6" s="81">
        <f ca="1">TODAY()</f>
        <v>44202</v>
      </c>
      <c r="AM6" s="81">
        <f>DATE(YEAR(AM$5),MONTH(AM$5),DAY(1))</f>
        <v>1</v>
      </c>
      <c r="AN6" s="81">
        <f>DATE(YEAR(AN$5),MONTH(AN$5),DAY(1))</f>
        <v>1</v>
      </c>
      <c r="AO6" s="83">
        <f>DATE(YEAR(AN$5),MONTH(AN$5),DAY(1)+14)</f>
        <v>15</v>
      </c>
      <c r="AP6" s="81">
        <f>DATE(YEAR(AP$5),MONTH(AP$5),DAY(1))</f>
        <v>1</v>
      </c>
      <c r="AQ6" s="83">
        <f>DATE(YEAR(AP$5),MONTH(AP$5),DAY(1)+14)</f>
        <v>15</v>
      </c>
      <c r="AR6" s="81">
        <f>DATE(YEAR(AR$5),MONTH(AR$5),DAY(1))</f>
        <v>1</v>
      </c>
      <c r="AS6" s="83">
        <f>DATE(YEAR(AR$5),MONTH(AR$5),DAY(1)+14)</f>
        <v>15</v>
      </c>
      <c r="AT6" s="81">
        <f>DATE(YEAR(AT$5),MONTH(AT$5),DAY(1))</f>
        <v>1</v>
      </c>
      <c r="AU6" s="83">
        <f>DATE(YEAR(AT$5),MONTH(AT$5),DAY(1)+14)</f>
        <v>15</v>
      </c>
      <c r="AV6" s="81">
        <f>DATE(YEAR(AV$5),MONTH(AV$5),DAY(1))</f>
        <v>1</v>
      </c>
      <c r="AW6" s="83">
        <f>DATE(YEAR(AV$5),MONTH(AV$5),DAY(1)+14)</f>
        <v>15</v>
      </c>
      <c r="AX6" s="81">
        <f>DATE(YEAR(AX$5),MONTH(AX$5),DAY(1))</f>
        <v>1</v>
      </c>
      <c r="AY6" s="83">
        <f>DATE(YEAR(AX$5),MONTH(AX$5),DAY(1)+14)</f>
        <v>15</v>
      </c>
      <c r="AZ6" s="81">
        <f>DATE(YEAR(AZ$5),MONTH(AZ$5),DAY(1))</f>
        <v>1</v>
      </c>
      <c r="BA6" s="83">
        <f>DATE(YEAR(AZ$5),MONTH(AZ$5),DAY(1)+14)</f>
        <v>15</v>
      </c>
      <c r="BB6" s="81">
        <f>DATE(YEAR(BB$5),MONTH(BB$5),DAY(1))</f>
        <v>1</v>
      </c>
      <c r="BC6" s="83">
        <f>DATE(YEAR(BB$5),MONTH(BB$5),DAY(1)+14)</f>
        <v>15</v>
      </c>
      <c r="BD6" s="81">
        <f>DATE(YEAR(BD$5),MONTH(BD$5),DAY(1))</f>
        <v>1</v>
      </c>
      <c r="BE6" s="83">
        <f>DATE(YEAR(BD$5),MONTH(BD$5),DAY(1)+14)</f>
        <v>15</v>
      </c>
      <c r="BF6" s="81">
        <f>DATE(YEAR(BF$5),MONTH(BF$5),DAY(1))</f>
        <v>1</v>
      </c>
      <c r="BG6" s="83">
        <f>DATE(YEAR(BF$5),MONTH(BF$5),DAY(1)+14)</f>
        <v>15</v>
      </c>
      <c r="BH6" s="81">
        <f>DATE(YEAR(BH$5),MONTH(BH$5),DAY(1))</f>
        <v>1</v>
      </c>
      <c r="BI6" s="83">
        <f>DATE(YEAR(BH$5),MONTH(BH$5),DAY(1)+14)</f>
        <v>15</v>
      </c>
      <c r="BJ6" s="81">
        <f>DATE(YEAR(BJ$5),MONTH(BJ$5),DAY(1))</f>
        <v>1</v>
      </c>
      <c r="BK6" s="83">
        <f>DATE(YEAR(BJ$5),MONTH(BJ$5),DAY(1)+14)</f>
        <v>15</v>
      </c>
      <c r="BL6" s="81">
        <f>DATE(YEAR(BL$5),MONTH(BL$5),DAY(1))</f>
        <v>1</v>
      </c>
      <c r="BM6" s="83">
        <f>DATE(YEAR(BL$5),MONTH(BL$5),DAY(1)+14)</f>
        <v>15</v>
      </c>
      <c r="BN6" s="81">
        <f>DATE(YEAR(BN$5),MONTH(BN$5),DAY(1))</f>
        <v>1</v>
      </c>
      <c r="BO6" s="83">
        <f>DATE(YEAR(BN$5),MONTH(BN$5),DAY(1)+14)</f>
        <v>15</v>
      </c>
      <c r="BP6" s="81">
        <f>DATE(YEAR(BP$5),MONTH(BP$5),DAY(1))</f>
        <v>1</v>
      </c>
      <c r="BQ6" s="83">
        <f>DATE(YEAR(BP$5),MONTH(BP$5),DAY(1)+14)</f>
        <v>15</v>
      </c>
      <c r="BR6" s="81">
        <f>DATE(YEAR(BR$5),MONTH(BR$5),DAY(1))</f>
        <v>1</v>
      </c>
      <c r="BS6" s="83">
        <f>DATE(YEAR(BR$5),MONTH(BR$5),DAY(1)+14)</f>
        <v>15</v>
      </c>
      <c r="BT6" s="81">
        <f>DATE(YEAR(BT$5),MONTH(BT$5),DAY(1))</f>
        <v>1</v>
      </c>
      <c r="BU6" s="83">
        <f>DATE(YEAR(BT$5),MONTH(BT$5),DAY(1)+14)</f>
        <v>15</v>
      </c>
      <c r="BV6" s="81">
        <f>DATE(YEAR(BV$5),MONTH(BV$5),DAY(1))</f>
        <v>1</v>
      </c>
      <c r="BW6" s="83">
        <f>DATE(YEAR(BV$5),MONTH(BV$5),DAY(1)+14)</f>
        <v>15</v>
      </c>
      <c r="BX6" s="81">
        <f>DATE(YEAR(BX$5),MONTH(BX$5),DAY(1))</f>
        <v>1</v>
      </c>
      <c r="BY6" s="83">
        <f>DATE(YEAR(BX$5),MONTH(BX$5),DAY(1)+14)</f>
        <v>15</v>
      </c>
      <c r="BZ6" s="81">
        <f>DATE(YEAR(BZ$5),MONTH(BZ$5),DAY(1))</f>
        <v>1</v>
      </c>
      <c r="CA6" s="83">
        <f>DATE(YEAR(BZ$5),MONTH(BZ$5),DAY(1)+14)</f>
        <v>15</v>
      </c>
      <c r="CB6" s="81">
        <f>DATE(YEAR(CB$5),MONTH(CB$5),DAY(1))</f>
        <v>1</v>
      </c>
      <c r="CC6" s="83">
        <f>DATE(YEAR(CB$5),MONTH(CB$5),DAY(1)+14)</f>
        <v>15</v>
      </c>
      <c r="CD6" s="81">
        <f>DATE(YEAR(CD$5),MONTH(CD$5),DAY(1))</f>
        <v>1</v>
      </c>
      <c r="CE6" s="83">
        <f>DATE(YEAR(CD$5),MONTH(CD$5),DAY(1)+14)</f>
        <v>15</v>
      </c>
      <c r="CF6" s="81">
        <f>DATE(YEAR(CF$5),MONTH(CF$5),DAY(1))</f>
        <v>1</v>
      </c>
      <c r="CG6" s="83">
        <f>DATE(YEAR(CF$5),MONTH(CF$5),DAY(1)+14)</f>
        <v>15</v>
      </c>
      <c r="CH6" s="81">
        <f>DATE(YEAR(CH$5),MONTH(CH$5),DAY(1))</f>
        <v>1</v>
      </c>
      <c r="CI6" s="83">
        <f>DATE(YEAR(CH$5),MONTH(CH$5),DAY(1)+14)</f>
        <v>15</v>
      </c>
      <c r="CJ6" s="81">
        <f aca="true" t="shared" si="2" ref="CJ6:DO6">DATE(YEAR(CJ$5),MONTH(CJ$5),DAY(1))</f>
        <v>1</v>
      </c>
      <c r="CK6" s="81">
        <f t="shared" si="2"/>
        <v>1</v>
      </c>
      <c r="CL6" s="81">
        <f t="shared" si="2"/>
        <v>1</v>
      </c>
      <c r="CM6" s="81">
        <f t="shared" si="2"/>
        <v>1</v>
      </c>
      <c r="CN6" s="81">
        <f t="shared" si="2"/>
        <v>1</v>
      </c>
      <c r="CO6" s="81">
        <f t="shared" si="2"/>
        <v>1</v>
      </c>
      <c r="CP6" s="81">
        <f t="shared" si="2"/>
        <v>1</v>
      </c>
      <c r="CQ6" s="81">
        <f t="shared" si="2"/>
        <v>1</v>
      </c>
      <c r="CR6" s="81">
        <f t="shared" si="2"/>
        <v>1</v>
      </c>
      <c r="CS6" s="81">
        <f t="shared" si="2"/>
        <v>1</v>
      </c>
      <c r="CT6" s="81">
        <f t="shared" si="2"/>
        <v>1</v>
      </c>
      <c r="CU6" s="81">
        <f t="shared" si="2"/>
        <v>1</v>
      </c>
      <c r="CV6" s="81">
        <f t="shared" si="2"/>
        <v>1</v>
      </c>
      <c r="CW6" s="81">
        <f t="shared" si="2"/>
        <v>1</v>
      </c>
      <c r="CX6" s="81">
        <f t="shared" si="2"/>
        <v>1</v>
      </c>
      <c r="CY6" s="81">
        <f t="shared" si="2"/>
        <v>1</v>
      </c>
      <c r="CZ6" s="81">
        <f t="shared" si="2"/>
        <v>1</v>
      </c>
      <c r="DA6" s="81">
        <f t="shared" si="2"/>
        <v>1</v>
      </c>
      <c r="DB6" s="81">
        <f t="shared" si="2"/>
        <v>1</v>
      </c>
      <c r="DC6" s="81">
        <f t="shared" si="2"/>
        <v>1</v>
      </c>
      <c r="DD6" s="81">
        <f t="shared" si="2"/>
        <v>1</v>
      </c>
      <c r="DE6" s="81">
        <f t="shared" si="2"/>
        <v>1</v>
      </c>
      <c r="DF6" s="81">
        <f t="shared" si="2"/>
        <v>1</v>
      </c>
      <c r="DG6" s="81">
        <f t="shared" si="2"/>
        <v>1</v>
      </c>
      <c r="DH6" s="81">
        <f t="shared" si="2"/>
        <v>1</v>
      </c>
      <c r="DI6" s="81">
        <f t="shared" si="2"/>
        <v>1</v>
      </c>
      <c r="DJ6" s="81">
        <f t="shared" si="2"/>
        <v>1</v>
      </c>
      <c r="DK6" s="81">
        <f t="shared" si="2"/>
        <v>1</v>
      </c>
      <c r="DL6" s="81">
        <f t="shared" si="2"/>
        <v>1</v>
      </c>
      <c r="DM6" s="81">
        <f t="shared" si="2"/>
        <v>1</v>
      </c>
      <c r="DN6" s="81">
        <f t="shared" si="2"/>
        <v>1</v>
      </c>
      <c r="DO6" s="81">
        <f t="shared" si="2"/>
        <v>1</v>
      </c>
      <c r="DP6" s="81">
        <f aca="true" t="shared" si="3" ref="DP6:EU6">DATE(YEAR(DP$5),MONTH(DP$5),DAY(1))</f>
        <v>1</v>
      </c>
      <c r="DQ6" s="81">
        <f t="shared" si="3"/>
        <v>1</v>
      </c>
      <c r="DR6" s="81">
        <f t="shared" si="3"/>
        <v>1</v>
      </c>
      <c r="DS6" s="81">
        <f t="shared" si="3"/>
        <v>1</v>
      </c>
      <c r="DT6" s="81">
        <f t="shared" si="3"/>
        <v>1</v>
      </c>
      <c r="DU6" s="81">
        <f t="shared" si="3"/>
        <v>1</v>
      </c>
      <c r="DV6" s="81">
        <f t="shared" si="3"/>
        <v>1</v>
      </c>
      <c r="DW6" s="81">
        <f t="shared" si="3"/>
        <v>1</v>
      </c>
      <c r="DX6" s="81">
        <f t="shared" si="3"/>
        <v>1</v>
      </c>
      <c r="DY6" s="81">
        <f t="shared" si="3"/>
        <v>1</v>
      </c>
      <c r="DZ6" s="81">
        <f t="shared" si="3"/>
        <v>1</v>
      </c>
      <c r="EA6" s="81">
        <f t="shared" si="3"/>
        <v>1</v>
      </c>
      <c r="EB6" s="81">
        <f t="shared" si="3"/>
        <v>1</v>
      </c>
      <c r="EC6" s="81">
        <f t="shared" si="3"/>
        <v>1</v>
      </c>
      <c r="ED6" s="81">
        <f t="shared" si="3"/>
        <v>1</v>
      </c>
      <c r="EE6" s="81">
        <f t="shared" si="3"/>
        <v>1</v>
      </c>
      <c r="EF6" s="81">
        <f t="shared" si="3"/>
        <v>1</v>
      </c>
      <c r="EG6" s="81">
        <f t="shared" si="3"/>
        <v>1</v>
      </c>
      <c r="EH6" s="81">
        <f t="shared" si="3"/>
        <v>1</v>
      </c>
      <c r="EI6" s="81">
        <f t="shared" si="3"/>
        <v>1</v>
      </c>
      <c r="EJ6" s="81">
        <f t="shared" si="3"/>
        <v>1</v>
      </c>
      <c r="EK6" s="81">
        <f t="shared" si="3"/>
        <v>1</v>
      </c>
      <c r="EL6" s="81">
        <f t="shared" si="3"/>
        <v>1</v>
      </c>
      <c r="EM6" s="81">
        <f t="shared" si="3"/>
        <v>1</v>
      </c>
      <c r="EN6" s="81">
        <f t="shared" si="3"/>
        <v>1</v>
      </c>
      <c r="EO6" s="81">
        <f t="shared" si="3"/>
        <v>1</v>
      </c>
      <c r="EP6" s="81">
        <f t="shared" si="3"/>
        <v>1</v>
      </c>
      <c r="EQ6" s="81">
        <f t="shared" si="3"/>
        <v>1</v>
      </c>
      <c r="ER6" s="81">
        <f t="shared" si="3"/>
        <v>1</v>
      </c>
      <c r="ES6" s="81">
        <f t="shared" si="3"/>
        <v>1</v>
      </c>
      <c r="ET6" s="81">
        <f t="shared" si="3"/>
        <v>1</v>
      </c>
      <c r="EU6" s="81">
        <f t="shared" si="3"/>
        <v>1</v>
      </c>
      <c r="EV6" s="81">
        <f aca="true" t="shared" si="4" ref="EV6:GA6">DATE(YEAR(EV$5),MONTH(EV$5),DAY(1))</f>
        <v>1</v>
      </c>
      <c r="EW6" s="81">
        <f t="shared" si="4"/>
        <v>1</v>
      </c>
      <c r="EX6" s="81">
        <f t="shared" si="4"/>
        <v>1</v>
      </c>
      <c r="EY6" s="81">
        <f t="shared" si="4"/>
        <v>1</v>
      </c>
      <c r="EZ6" s="81">
        <f t="shared" si="4"/>
        <v>1</v>
      </c>
      <c r="FA6" s="81">
        <f t="shared" si="4"/>
        <v>1</v>
      </c>
      <c r="FB6" s="81">
        <f t="shared" si="4"/>
        <v>1</v>
      </c>
      <c r="FC6" s="81">
        <f t="shared" si="4"/>
        <v>1</v>
      </c>
      <c r="FD6" s="81">
        <f t="shared" si="4"/>
        <v>1</v>
      </c>
      <c r="FE6" s="81">
        <f t="shared" si="4"/>
        <v>1</v>
      </c>
      <c r="FF6" s="81">
        <f t="shared" si="4"/>
        <v>1</v>
      </c>
      <c r="FG6" s="81">
        <f t="shared" si="4"/>
        <v>1</v>
      </c>
      <c r="FH6" s="81">
        <f t="shared" si="4"/>
        <v>1</v>
      </c>
      <c r="FI6" s="81">
        <f t="shared" si="4"/>
        <v>1</v>
      </c>
      <c r="FJ6" s="81">
        <f t="shared" si="4"/>
        <v>1</v>
      </c>
      <c r="FK6" s="81">
        <f t="shared" si="4"/>
        <v>1</v>
      </c>
      <c r="FL6" s="81">
        <f t="shared" si="4"/>
        <v>1</v>
      </c>
      <c r="FM6" s="81">
        <f t="shared" si="4"/>
        <v>1</v>
      </c>
      <c r="FN6" s="81">
        <f t="shared" si="4"/>
        <v>1</v>
      </c>
      <c r="FO6" s="81">
        <f t="shared" si="4"/>
        <v>1</v>
      </c>
      <c r="FP6" s="81">
        <f t="shared" si="4"/>
        <v>1</v>
      </c>
      <c r="FQ6" s="81">
        <f t="shared" si="4"/>
        <v>1</v>
      </c>
      <c r="FR6" s="81">
        <f t="shared" si="4"/>
        <v>1</v>
      </c>
      <c r="FS6" s="81">
        <f t="shared" si="4"/>
        <v>1</v>
      </c>
      <c r="FT6" s="81">
        <f t="shared" si="4"/>
        <v>1</v>
      </c>
      <c r="FU6" s="81">
        <f t="shared" si="4"/>
        <v>1</v>
      </c>
      <c r="FV6" s="81">
        <f t="shared" si="4"/>
        <v>1</v>
      </c>
      <c r="FW6" s="81">
        <f t="shared" si="4"/>
        <v>1</v>
      </c>
      <c r="FX6" s="81">
        <f t="shared" si="4"/>
        <v>1</v>
      </c>
      <c r="FY6" s="81">
        <f t="shared" si="4"/>
        <v>1</v>
      </c>
      <c r="FZ6" s="81">
        <f t="shared" si="4"/>
        <v>1</v>
      </c>
      <c r="GA6" s="81">
        <f t="shared" si="4"/>
        <v>1</v>
      </c>
      <c r="GB6" s="81">
        <f aca="true" t="shared" si="5" ref="GB6:HG6">DATE(YEAR(GB$5),MONTH(GB$5),DAY(1))</f>
        <v>1</v>
      </c>
      <c r="GC6" s="81">
        <f t="shared" si="5"/>
        <v>1</v>
      </c>
      <c r="GD6" s="81">
        <f t="shared" si="5"/>
        <v>1</v>
      </c>
      <c r="GE6" s="81">
        <f t="shared" si="5"/>
        <v>1</v>
      </c>
      <c r="GF6" s="81">
        <f t="shared" si="5"/>
        <v>1</v>
      </c>
      <c r="GG6" s="81">
        <f t="shared" si="5"/>
        <v>1</v>
      </c>
      <c r="GH6" s="81">
        <f t="shared" si="5"/>
        <v>1</v>
      </c>
      <c r="GI6" s="81">
        <f t="shared" si="5"/>
        <v>1</v>
      </c>
      <c r="GJ6" s="81">
        <f t="shared" si="5"/>
        <v>1</v>
      </c>
      <c r="GK6" s="81">
        <f t="shared" si="5"/>
        <v>1</v>
      </c>
      <c r="GL6" s="81">
        <f t="shared" si="5"/>
        <v>1</v>
      </c>
      <c r="GM6" s="81">
        <f t="shared" si="5"/>
        <v>1</v>
      </c>
      <c r="GN6" s="81">
        <f t="shared" si="5"/>
        <v>1</v>
      </c>
      <c r="GO6" s="81">
        <f t="shared" si="5"/>
        <v>1</v>
      </c>
      <c r="GP6" s="81">
        <f t="shared" si="5"/>
        <v>1</v>
      </c>
      <c r="GQ6" s="81">
        <f t="shared" si="5"/>
        <v>1</v>
      </c>
      <c r="GR6" s="81">
        <f t="shared" si="5"/>
        <v>1</v>
      </c>
      <c r="GS6" s="81">
        <f t="shared" si="5"/>
        <v>1</v>
      </c>
      <c r="GT6" s="81">
        <f t="shared" si="5"/>
        <v>1</v>
      </c>
      <c r="GU6" s="81">
        <f t="shared" si="5"/>
        <v>1</v>
      </c>
      <c r="GV6" s="81">
        <f t="shared" si="5"/>
        <v>1</v>
      </c>
      <c r="GW6" s="81">
        <f t="shared" si="5"/>
        <v>1</v>
      </c>
      <c r="GX6" s="81">
        <f t="shared" si="5"/>
        <v>1</v>
      </c>
      <c r="GY6" s="81">
        <f t="shared" si="5"/>
        <v>1</v>
      </c>
      <c r="GZ6" s="81">
        <f t="shared" si="5"/>
        <v>1</v>
      </c>
      <c r="HA6" s="81">
        <f t="shared" si="5"/>
        <v>1</v>
      </c>
      <c r="HB6" s="81">
        <f t="shared" si="5"/>
        <v>1</v>
      </c>
      <c r="HC6" s="81">
        <f t="shared" si="5"/>
        <v>1</v>
      </c>
      <c r="HD6" s="81">
        <f t="shared" si="5"/>
        <v>1</v>
      </c>
      <c r="HE6" s="81">
        <f t="shared" si="5"/>
        <v>1</v>
      </c>
      <c r="HF6" s="81">
        <f t="shared" si="5"/>
        <v>1</v>
      </c>
      <c r="HG6" s="81">
        <f t="shared" si="5"/>
        <v>1</v>
      </c>
      <c r="HH6" s="81">
        <f aca="true" t="shared" si="6" ref="HH6:HW6">DATE(YEAR(HH$5),MONTH(HH$5),DAY(1))</f>
        <v>1</v>
      </c>
      <c r="HI6" s="81">
        <f t="shared" si="6"/>
        <v>1</v>
      </c>
      <c r="HJ6" s="81">
        <f t="shared" si="6"/>
        <v>1</v>
      </c>
      <c r="HK6" s="81">
        <f t="shared" si="6"/>
        <v>1</v>
      </c>
      <c r="HL6" s="81">
        <f t="shared" si="6"/>
        <v>1</v>
      </c>
      <c r="HM6" s="81">
        <f t="shared" si="6"/>
        <v>1</v>
      </c>
      <c r="HN6" s="81">
        <f t="shared" si="6"/>
        <v>1</v>
      </c>
      <c r="HO6" s="81">
        <f t="shared" si="6"/>
        <v>1</v>
      </c>
      <c r="HP6" s="81">
        <f t="shared" si="6"/>
        <v>1</v>
      </c>
      <c r="HQ6" s="81">
        <f t="shared" si="6"/>
        <v>1</v>
      </c>
      <c r="HR6" s="81">
        <f t="shared" si="6"/>
        <v>1</v>
      </c>
      <c r="HS6" s="81">
        <f t="shared" si="6"/>
        <v>1</v>
      </c>
      <c r="HT6" s="81">
        <f t="shared" si="6"/>
        <v>1</v>
      </c>
      <c r="HU6" s="81">
        <f t="shared" si="6"/>
        <v>1</v>
      </c>
      <c r="HV6" s="81">
        <f t="shared" si="6"/>
        <v>1</v>
      </c>
      <c r="HW6" s="81">
        <f t="shared" si="6"/>
        <v>1</v>
      </c>
    </row>
    <row r="7" spans="1:5" s="30" customFormat="1" ht="16.5" customHeight="1" hidden="1">
      <c r="A7" s="84"/>
      <c r="B7" s="85"/>
      <c r="C7" s="86"/>
      <c r="D7" s="87">
        <v>1</v>
      </c>
      <c r="E7" s="88"/>
    </row>
    <row r="8" spans="1:5" s="30" customFormat="1" ht="16.5" customHeight="1" hidden="1">
      <c r="A8" s="84"/>
      <c r="B8" s="85"/>
      <c r="C8" s="85"/>
      <c r="D8" s="88"/>
      <c r="E8" s="88"/>
    </row>
    <row r="9" spans="1:5" s="30" customFormat="1" ht="16.5" customHeight="1" hidden="1">
      <c r="A9" s="84"/>
      <c r="B9" s="85"/>
      <c r="C9" s="85"/>
      <c r="D9" s="88"/>
      <c r="E9" s="88"/>
    </row>
    <row r="10" spans="1:5" s="30" customFormat="1" ht="16.5" customHeight="1" hidden="1">
      <c r="A10" s="84"/>
      <c r="B10" s="85"/>
      <c r="C10" s="85"/>
      <c r="D10" s="88"/>
      <c r="E10" s="88"/>
    </row>
    <row r="11" spans="1:5" s="30" customFormat="1" ht="16.5" customHeight="1" hidden="1">
      <c r="A11" s="84"/>
      <c r="B11" s="85"/>
      <c r="C11" s="85"/>
      <c r="D11" s="88"/>
      <c r="E11" s="88"/>
    </row>
    <row r="12" spans="1:5" s="30" customFormat="1" ht="16.5" customHeight="1" hidden="1">
      <c r="A12" s="84"/>
      <c r="B12" s="85"/>
      <c r="C12" s="85"/>
      <c r="D12" s="88"/>
      <c r="E12" s="88"/>
    </row>
    <row r="13" spans="2:3" ht="16.5" customHeight="1">
      <c r="B13"/>
      <c r="C13"/>
    </row>
    <row r="14" spans="2:3" ht="16.5" customHeight="1">
      <c r="B14"/>
      <c r="C14"/>
    </row>
    <row r="15" spans="2:3" ht="16.5" customHeight="1">
      <c r="B15"/>
      <c r="C15"/>
    </row>
    <row r="16" spans="2:3" ht="16.5" customHeight="1">
      <c r="B16"/>
      <c r="C16"/>
    </row>
    <row r="17" spans="2:3" ht="16.5" customHeight="1">
      <c r="B17"/>
      <c r="C17"/>
    </row>
    <row r="18" spans="2:3" ht="16.5" customHeight="1">
      <c r="B18"/>
      <c r="C18"/>
    </row>
    <row r="19" spans="2:3" ht="16.5" customHeight="1">
      <c r="B19"/>
      <c r="C19"/>
    </row>
    <row r="20" spans="2:3" ht="16.5" customHeight="1">
      <c r="B20"/>
      <c r="C20"/>
    </row>
    <row r="21" spans="2:3" ht="16.5" customHeight="1">
      <c r="B21"/>
      <c r="C21"/>
    </row>
    <row r="22" spans="2:3" ht="16.5" customHeight="1">
      <c r="B22"/>
      <c r="C22"/>
    </row>
    <row r="23" spans="2:3" ht="16.5" customHeight="1">
      <c r="B23"/>
      <c r="C23"/>
    </row>
    <row r="24" spans="2:3" ht="16.5" customHeight="1">
      <c r="B24"/>
      <c r="C24"/>
    </row>
    <row r="25" spans="2:3" ht="16.5" customHeight="1">
      <c r="B25"/>
      <c r="C25"/>
    </row>
    <row r="26" spans="2:3" ht="16.5" customHeight="1">
      <c r="B26"/>
      <c r="C26"/>
    </row>
    <row r="27" spans="2:3" ht="16.5" customHeight="1">
      <c r="B27"/>
      <c r="C27"/>
    </row>
    <row r="28" spans="2:3" ht="16.5" customHeight="1">
      <c r="B28"/>
      <c r="C28"/>
    </row>
    <row r="29" spans="2:3" ht="16.5" customHeight="1">
      <c r="B29"/>
      <c r="C29"/>
    </row>
    <row r="30" spans="2:3" ht="16.5" customHeight="1">
      <c r="B30"/>
      <c r="C30"/>
    </row>
    <row r="31" spans="2:3" ht="16.5" customHeight="1">
      <c r="B31"/>
      <c r="C31"/>
    </row>
    <row r="32" spans="2:3" ht="16.5" customHeight="1">
      <c r="B32"/>
      <c r="C32"/>
    </row>
    <row r="33" spans="2:3" ht="16.5" customHeight="1">
      <c r="B33"/>
      <c r="C33"/>
    </row>
    <row r="34" spans="2:3" ht="16.5" customHeight="1">
      <c r="B34"/>
      <c r="C34"/>
    </row>
    <row r="35" spans="2:3" ht="16.5" customHeight="1">
      <c r="B35"/>
      <c r="C35"/>
    </row>
    <row r="36" spans="2:3" ht="16.5" customHeight="1">
      <c r="B36"/>
      <c r="C36"/>
    </row>
    <row r="37" spans="2:3" ht="16.5" customHeight="1">
      <c r="B37"/>
      <c r="C37"/>
    </row>
    <row r="38" spans="2:3" ht="16.5" customHeight="1">
      <c r="B38"/>
      <c r="C38"/>
    </row>
    <row r="39" spans="2:3" ht="16.5" customHeight="1">
      <c r="B39"/>
      <c r="C39"/>
    </row>
    <row r="40" spans="2:3" ht="16.5" customHeight="1">
      <c r="B40"/>
      <c r="C40"/>
    </row>
    <row r="41" spans="2:3" ht="16.5" customHeight="1">
      <c r="B41"/>
      <c r="C41"/>
    </row>
    <row r="42" spans="2:3" ht="16.5" customHeight="1">
      <c r="B42"/>
      <c r="C42"/>
    </row>
    <row r="43" spans="2:3" ht="16.5" customHeight="1">
      <c r="B43"/>
      <c r="C43"/>
    </row>
    <row r="44" spans="1:5" s="30" customFormat="1" ht="16.5" customHeight="1">
      <c r="A44" s="84"/>
      <c r="B44"/>
      <c r="C44"/>
      <c r="D44" s="88"/>
      <c r="E44" s="88"/>
    </row>
    <row r="45" spans="1:5" s="30" customFormat="1" ht="16.5" customHeight="1">
      <c r="A45" s="84"/>
      <c r="B45" s="89"/>
      <c r="C45" s="89"/>
      <c r="D45" s="88"/>
      <c r="E45" s="88"/>
    </row>
    <row r="46" spans="1:5" s="30" customFormat="1" ht="16.5" customHeight="1">
      <c r="A46" s="84"/>
      <c r="B46" s="89"/>
      <c r="C46" s="89"/>
      <c r="D46" s="88"/>
      <c r="E46" s="88"/>
    </row>
    <row r="47" spans="1:5" s="30" customFormat="1" ht="16.5" customHeight="1">
      <c r="A47" s="84"/>
      <c r="B47" s="89"/>
      <c r="C47" s="89"/>
      <c r="D47" s="88"/>
      <c r="E47" s="88"/>
    </row>
    <row r="48" spans="1:5" s="30" customFormat="1" ht="16.5" customHeight="1">
      <c r="A48" s="84"/>
      <c r="B48" s="89"/>
      <c r="C48" s="89"/>
      <c r="D48" s="88"/>
      <c r="E48" s="88"/>
    </row>
    <row r="49" spans="1:5" s="30" customFormat="1" ht="16.5" customHeight="1">
      <c r="A49" s="84"/>
      <c r="B49" s="89"/>
      <c r="C49" s="89"/>
      <c r="D49" s="88"/>
      <c r="E49" s="88"/>
    </row>
    <row r="50" spans="1:5" s="30" customFormat="1" ht="16.5" customHeight="1">
      <c r="A50" s="84"/>
      <c r="B50" s="89"/>
      <c r="C50" s="89"/>
      <c r="D50" s="88"/>
      <c r="E50" s="88"/>
    </row>
    <row r="51" spans="1:5" s="30" customFormat="1" ht="16.5" customHeight="1">
      <c r="A51" s="84"/>
      <c r="B51" s="89"/>
      <c r="C51" s="89"/>
      <c r="D51" s="88"/>
      <c r="E51" s="88"/>
    </row>
    <row r="52" spans="1:5" s="30" customFormat="1" ht="16.5" customHeight="1">
      <c r="A52" s="84"/>
      <c r="B52" s="89"/>
      <c r="C52" s="89"/>
      <c r="D52" s="88"/>
      <c r="E52" s="88"/>
    </row>
    <row r="53" spans="1:5" s="30" customFormat="1" ht="16.5" customHeight="1">
      <c r="A53" s="84"/>
      <c r="B53" s="89"/>
      <c r="C53" s="89"/>
      <c r="D53" s="88"/>
      <c r="E53" s="88"/>
    </row>
    <row r="54" spans="1:5" s="30" customFormat="1" ht="16.5" customHeight="1">
      <c r="A54" s="84"/>
      <c r="B54" s="89"/>
      <c r="C54" s="89"/>
      <c r="D54" s="88"/>
      <c r="E54" s="88"/>
    </row>
    <row r="55" spans="1:5" s="30" customFormat="1" ht="16.5" customHeight="1">
      <c r="A55" s="84"/>
      <c r="B55" s="89"/>
      <c r="C55" s="89"/>
      <c r="D55" s="88"/>
      <c r="E55" s="88"/>
    </row>
    <row r="56" spans="1:5" s="30" customFormat="1" ht="16.5" customHeight="1">
      <c r="A56" s="84"/>
      <c r="B56" s="89"/>
      <c r="C56" s="89"/>
      <c r="D56" s="88"/>
      <c r="E56" s="88"/>
    </row>
    <row r="57" spans="1:5" s="30" customFormat="1" ht="16.5" customHeight="1">
      <c r="A57" s="84"/>
      <c r="B57" s="89"/>
      <c r="C57" s="89"/>
      <c r="D57" s="88"/>
      <c r="E57" s="88"/>
    </row>
    <row r="58" spans="1:5" s="30" customFormat="1" ht="16.5" customHeight="1">
      <c r="A58" s="84"/>
      <c r="B58" s="89"/>
      <c r="C58" s="89"/>
      <c r="D58" s="88"/>
      <c r="E58" s="88"/>
    </row>
    <row r="59" spans="1:5" s="30" customFormat="1" ht="16.5" customHeight="1">
      <c r="A59" s="84"/>
      <c r="B59" s="89"/>
      <c r="C59" s="89"/>
      <c r="D59" s="88"/>
      <c r="E59" s="88"/>
    </row>
    <row r="60" spans="1:5" s="30" customFormat="1" ht="16.5" customHeight="1">
      <c r="A60" s="84"/>
      <c r="B60" s="89"/>
      <c r="C60" s="89"/>
      <c r="D60" s="88"/>
      <c r="E60" s="88"/>
    </row>
    <row r="61" spans="1:5" s="30" customFormat="1" ht="16.5" customHeight="1">
      <c r="A61" s="84"/>
      <c r="B61" s="89"/>
      <c r="C61" s="89"/>
      <c r="D61" s="88"/>
      <c r="E61" s="88"/>
    </row>
    <row r="62" spans="1:5" s="30" customFormat="1" ht="16.5" customHeight="1">
      <c r="A62" s="84"/>
      <c r="B62" s="89"/>
      <c r="C62" s="89"/>
      <c r="D62" s="88"/>
      <c r="E62" s="88"/>
    </row>
    <row r="63" spans="1:5" s="30" customFormat="1" ht="16.5" customHeight="1">
      <c r="A63" s="84"/>
      <c r="B63" s="89"/>
      <c r="C63" s="89"/>
      <c r="D63" s="1"/>
      <c r="E63" s="88"/>
    </row>
    <row r="64" spans="1:5" s="30" customFormat="1" ht="16.5" customHeight="1">
      <c r="A64" s="84"/>
      <c r="B64" s="89"/>
      <c r="C64" s="89"/>
      <c r="D64" s="1"/>
      <c r="E64" s="90"/>
    </row>
    <row r="65" spans="1:5" s="30" customFormat="1" ht="16.5" customHeight="1">
      <c r="A65" s="1"/>
      <c r="B65" s="91"/>
      <c r="C65" s="91"/>
      <c r="D65" s="1"/>
      <c r="E65" s="90"/>
    </row>
    <row r="66" spans="1:5" s="30" customFormat="1" ht="16.5" customHeight="1">
      <c r="A66" s="1"/>
      <c r="B66" s="91"/>
      <c r="C66" s="91"/>
      <c r="D66" s="1"/>
      <c r="E66" s="90"/>
    </row>
    <row r="67" spans="1:5" s="30" customFormat="1" ht="16.5" customHeight="1">
      <c r="A67" s="1"/>
      <c r="B67" s="91"/>
      <c r="C67" s="91"/>
      <c r="D67" s="1"/>
      <c r="E67" s="90"/>
    </row>
    <row r="68" spans="1:5" s="30" customFormat="1" ht="16.5" customHeight="1">
      <c r="A68" s="1"/>
      <c r="B68" s="91"/>
      <c r="C68" s="91"/>
      <c r="D68" s="1"/>
      <c r="E68" s="90"/>
    </row>
    <row r="69" spans="1:5" s="30" customFormat="1" ht="16.5" customHeight="1">
      <c r="A69" s="1"/>
      <c r="B69" s="91"/>
      <c r="C69" s="91"/>
      <c r="D69" s="1"/>
      <c r="E69" s="90"/>
    </row>
    <row r="70" spans="1:5" s="30" customFormat="1" ht="16.5" customHeight="1">
      <c r="A70" s="1"/>
      <c r="B70" s="91"/>
      <c r="C70" s="91"/>
      <c r="D70" s="1"/>
      <c r="E70" s="90"/>
    </row>
    <row r="71" spans="1:5" s="30" customFormat="1" ht="16.5" customHeight="1">
      <c r="A71" s="1"/>
      <c r="B71" s="91"/>
      <c r="C71" s="91"/>
      <c r="D71" s="1"/>
      <c r="E71" s="90"/>
    </row>
    <row r="72" spans="1:5" s="30" customFormat="1" ht="16.5" customHeight="1">
      <c r="A72" s="1"/>
      <c r="B72" s="91"/>
      <c r="C72" s="91"/>
      <c r="D72" s="1"/>
      <c r="E72" s="90"/>
    </row>
    <row r="73" spans="1:5" s="30" customFormat="1" ht="16.5" customHeight="1">
      <c r="A73" s="1"/>
      <c r="B73" s="91"/>
      <c r="C73" s="91"/>
      <c r="D73" s="1"/>
      <c r="E73" s="90"/>
    </row>
    <row r="74" spans="1:5" s="30" customFormat="1" ht="16.5" customHeight="1">
      <c r="A74" s="1"/>
      <c r="B74" s="91"/>
      <c r="C74" s="91"/>
      <c r="D74" s="1"/>
      <c r="E74" s="90"/>
    </row>
    <row r="75" spans="1:5" s="30" customFormat="1" ht="16.5" customHeight="1">
      <c r="A75" s="1"/>
      <c r="B75" s="91"/>
      <c r="C75" s="91"/>
      <c r="D75" s="1"/>
      <c r="E75" s="90"/>
    </row>
    <row r="76" spans="1:5" s="30" customFormat="1" ht="16.5" customHeight="1">
      <c r="A76" s="1"/>
      <c r="B76" s="91"/>
      <c r="C76" s="91"/>
      <c r="D76" s="1"/>
      <c r="E76" s="90"/>
    </row>
    <row r="77" spans="1:5" s="30" customFormat="1" ht="16.5" customHeight="1">
      <c r="A77" s="1"/>
      <c r="B77" s="91"/>
      <c r="C77" s="91"/>
      <c r="D77" s="1"/>
      <c r="E77" s="90"/>
    </row>
    <row r="78" spans="1:5" s="30" customFormat="1" ht="16.5" customHeight="1">
      <c r="A78" s="1"/>
      <c r="B78" s="91"/>
      <c r="C78" s="91"/>
      <c r="D78" s="1"/>
      <c r="E78" s="90"/>
    </row>
    <row r="79" spans="1:5" s="30" customFormat="1" ht="16.5" customHeight="1">
      <c r="A79" s="1"/>
      <c r="B79" s="91"/>
      <c r="C79" s="91"/>
      <c r="D79" s="1"/>
      <c r="E79" s="90"/>
    </row>
    <row r="80" spans="1:5" s="30" customFormat="1" ht="16.5" customHeight="1">
      <c r="A80" s="1"/>
      <c r="B80" s="91"/>
      <c r="C80" s="91"/>
      <c r="D80" s="1"/>
      <c r="E80" s="90"/>
    </row>
    <row r="81" spans="1:5" s="30" customFormat="1" ht="16.5" customHeight="1">
      <c r="A81" s="1"/>
      <c r="B81" s="91"/>
      <c r="C81" s="91"/>
      <c r="D81" s="1"/>
      <c r="E81" s="90"/>
    </row>
    <row r="82" spans="1:5" s="30" customFormat="1" ht="16.5" customHeight="1">
      <c r="A82" s="1"/>
      <c r="B82" s="91"/>
      <c r="C82" s="91"/>
      <c r="D82" s="1"/>
      <c r="E82" s="90"/>
    </row>
    <row r="83" spans="1:5" s="30" customFormat="1" ht="16.5" customHeight="1">
      <c r="A83" s="1"/>
      <c r="B83" s="91"/>
      <c r="C83" s="91"/>
      <c r="D83" s="1"/>
      <c r="E83" s="90"/>
    </row>
    <row r="84" spans="1:5" s="30" customFormat="1" ht="16.5" customHeight="1">
      <c r="A84" s="1"/>
      <c r="B84" s="91"/>
      <c r="C84" s="91"/>
      <c r="D84" s="1"/>
      <c r="E84" s="90"/>
    </row>
    <row r="85" spans="1:5" s="30" customFormat="1" ht="16.5" customHeight="1">
      <c r="A85" s="1"/>
      <c r="B85" s="91"/>
      <c r="C85" s="91"/>
      <c r="D85" s="1"/>
      <c r="E85" s="90"/>
    </row>
    <row r="86" spans="1:5" s="30" customFormat="1" ht="16.5" customHeight="1">
      <c r="A86" s="1"/>
      <c r="B86" s="91"/>
      <c r="C86" s="91"/>
      <c r="D86" s="1"/>
      <c r="E86" s="90"/>
    </row>
    <row r="87" spans="1:5" s="30" customFormat="1" ht="16.5" customHeight="1">
      <c r="A87" s="1"/>
      <c r="B87" s="91"/>
      <c r="C87" s="91"/>
      <c r="D87" s="1"/>
      <c r="E87" s="90"/>
    </row>
    <row r="88" spans="1:5" s="30" customFormat="1" ht="16.5" customHeight="1">
      <c r="A88" s="1"/>
      <c r="B88" s="91"/>
      <c r="C88" s="91"/>
      <c r="D88" s="1"/>
      <c r="E88" s="90"/>
    </row>
    <row r="89" spans="1:5" s="30" customFormat="1" ht="16.5" customHeight="1">
      <c r="A89" s="1"/>
      <c r="B89" s="91"/>
      <c r="C89" s="91"/>
      <c r="D89" s="1"/>
      <c r="E89" s="90"/>
    </row>
    <row r="90" spans="1:5" s="30" customFormat="1" ht="16.5" customHeight="1">
      <c r="A90" s="1"/>
      <c r="B90" s="91"/>
      <c r="C90" s="91"/>
      <c r="D90" s="1"/>
      <c r="E90" s="90"/>
    </row>
    <row r="91" spans="1:5" s="30" customFormat="1" ht="16.5" customHeight="1">
      <c r="A91" s="1"/>
      <c r="B91" s="91"/>
      <c r="C91" s="91"/>
      <c r="D91" s="1"/>
      <c r="E91" s="90"/>
    </row>
    <row r="92" spans="1:5" s="30" customFormat="1" ht="16.5" customHeight="1">
      <c r="A92" s="1"/>
      <c r="B92" s="91"/>
      <c r="C92" s="91"/>
      <c r="D92" s="1"/>
      <c r="E92" s="90"/>
    </row>
    <row r="93" spans="1:5" s="30" customFormat="1" ht="16.5" customHeight="1">
      <c r="A93" s="1"/>
      <c r="B93" s="91"/>
      <c r="C93" s="91"/>
      <c r="D93" s="1"/>
      <c r="E93" s="90"/>
    </row>
    <row r="94" spans="1:5" s="30" customFormat="1" ht="16.5" customHeight="1">
      <c r="A94" s="1"/>
      <c r="B94" s="91"/>
      <c r="C94" s="91"/>
      <c r="D94" s="1"/>
      <c r="E94" s="90"/>
    </row>
    <row r="95" spans="1:5" s="30" customFormat="1" ht="16.5" customHeight="1">
      <c r="A95" s="1"/>
      <c r="B95" s="91"/>
      <c r="C95" s="91"/>
      <c r="D95" s="1"/>
      <c r="E95" s="90"/>
    </row>
    <row r="96" spans="1:5" s="30" customFormat="1" ht="16.5" customHeight="1">
      <c r="A96" s="1"/>
      <c r="B96" s="91"/>
      <c r="C96" s="91"/>
      <c r="D96" s="1"/>
      <c r="E96" s="90"/>
    </row>
    <row r="97" spans="1:5" s="30" customFormat="1" ht="16.5" customHeight="1">
      <c r="A97" s="1"/>
      <c r="B97" s="91"/>
      <c r="C97" s="91"/>
      <c r="D97" s="1"/>
      <c r="E97" s="90"/>
    </row>
    <row r="98" spans="1:5" s="30" customFormat="1" ht="16.5" customHeight="1">
      <c r="A98" s="1"/>
      <c r="B98" s="91"/>
      <c r="C98" s="91"/>
      <c r="D98" s="1"/>
      <c r="E98" s="90"/>
    </row>
    <row r="99" spans="1:5" s="30" customFormat="1" ht="16.5" customHeight="1">
      <c r="A99" s="1"/>
      <c r="B99" s="91"/>
      <c r="C99" s="91"/>
      <c r="D99" s="1"/>
      <c r="E99" s="90"/>
    </row>
    <row r="100" spans="1:5" s="30" customFormat="1" ht="16.5" customHeight="1">
      <c r="A100" s="1"/>
      <c r="B100" s="91"/>
      <c r="C100" s="91"/>
      <c r="D100" s="90">
        <v>36534</v>
      </c>
      <c r="E100" s="90">
        <f ca="1">TODAY()</f>
        <v>44202</v>
      </c>
    </row>
    <row r="101" spans="1:5" s="30" customFormat="1" ht="16.5" customHeight="1">
      <c r="A101" s="1"/>
      <c r="B101" s="91"/>
      <c r="C101" s="91"/>
      <c r="D101" s="90">
        <v>36535</v>
      </c>
      <c r="E101" s="90">
        <v>42729</v>
      </c>
    </row>
  </sheetData>
  <sheetProtection password="C290" sheet="1" objects="1" scenarios="1"/>
  <mergeCells count="1">
    <mergeCell ref="A2:C5"/>
  </mergeCells>
  <conditionalFormatting sqref="F44:AJ101 F7:AJ12 AN7:IV12 AN44:IV101">
    <cfRule type="expression" priority="1" dxfId="162" stopIfTrue="1">
      <formula>OR(AND($D7&gt;=F$6,$D7&lt;G$6),AND($E7&gt;=F$6,$E7&lt;G$6))</formula>
    </cfRule>
    <cfRule type="expression" priority="2" dxfId="162" stopIfTrue="1">
      <formula>AND($D7&lt;F$6,$E7&gt;F$6)</formula>
    </cfRule>
  </conditionalFormatting>
  <conditionalFormatting sqref="AL7:AL12 AL44:AL101">
    <cfRule type="expression" priority="3" dxfId="162" stopIfTrue="1">
      <formula>OR(AND($D7&gt;=AL$6,$D7&lt;AM$6),AND($E7&gt;=AL$6,$E7&lt;AM$6))</formula>
    </cfRule>
    <cfRule type="expression" priority="4" dxfId="162" stopIfTrue="1">
      <formula>AND($D7&lt;AL$6,$E7&gt;=AL$6)</formula>
    </cfRule>
  </conditionalFormatting>
  <conditionalFormatting sqref="AK7:AK12 AK44:AK101">
    <cfRule type="expression" priority="5" dxfId="18" stopIfTrue="1">
      <formula>AND(NOT($E7=""),($E7&lt;TODAY()))</formula>
    </cfRule>
  </conditionalFormatting>
  <conditionalFormatting sqref="E7:E12 E44:E101">
    <cfRule type="expression" priority="6" dxfId="163" stopIfTrue="1">
      <formula>AND(NOT($E7=""),($E7&lt;TODAY()))</formula>
    </cfRule>
  </conditionalFormatting>
  <conditionalFormatting sqref="AM44:AM101 AM7:AM12">
    <cfRule type="expression" priority="7" dxfId="95" stopIfTrue="1">
      <formula>AND(NOT($E7=""),YEAR($E7)&gt;YEAR(TODAY()))</formula>
    </cfRule>
  </conditionalFormatting>
  <dataValidations count="1">
    <dataValidation type="date" operator="lessThanOrEqual" allowBlank="1" showInputMessage="1" showErrorMessage="1" promptTitle="Start the Time Chart" prompt="Type in the date with the year no more than today.&#10;For example, your birth year or ** years ago.&#10;eg. 1990/2/3, =TODAY()  " errorTitle="Only Past Date" error="No future date is accepted." sqref="D7">
      <formula1>TODAY()</formula1>
    </dataValidation>
  </dataValidations>
  <printOptions/>
  <pageMargins left="0.68" right="0.2" top="0.984" bottom="0.984" header="0.512" footer="0.512"/>
  <pageSetup horizontalDpi="300" verticalDpi="300" orientation="landscape" paperSize="9" scale="65" r:id="rId1"/>
  <headerFooter alignWithMargins="0">
    <oddFooter>&amp;LKen Matsuoka&amp;C&amp;F&amp;R&amp;D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pane xSplit="2" ySplit="14" topLeftCell="C23" activePane="bottomRight" state="frozen"/>
      <selection pane="topLeft" activeCell="K5" sqref="K5"/>
      <selection pane="topRight" activeCell="K5" sqref="K5"/>
      <selection pane="bottomLeft" activeCell="K5" sqref="K5"/>
      <selection pane="bottomRight" activeCell="C2" sqref="C2"/>
    </sheetView>
  </sheetViews>
  <sheetFormatPr defaultColWidth="9.00390625" defaultRowHeight="13.5"/>
  <cols>
    <col min="1" max="1" width="11.50390625" style="0" bestFit="1" customWidth="1"/>
    <col min="2" max="2" width="38.875" style="0" customWidth="1"/>
    <col min="3" max="3" width="29.875" style="0" customWidth="1"/>
    <col min="8" max="16" width="12.75390625" style="0" customWidth="1"/>
  </cols>
  <sheetData>
    <row r="1" spans="1:9" ht="14.25">
      <c r="A1" s="1"/>
      <c r="B1" s="107" t="s">
        <v>26</v>
      </c>
      <c r="C1" s="1"/>
      <c r="D1" s="1"/>
      <c r="E1" s="1"/>
      <c r="F1" s="1"/>
      <c r="G1" s="1"/>
      <c r="H1" s="1"/>
      <c r="I1" s="1"/>
    </row>
    <row r="2" spans="1:9" ht="25.5">
      <c r="A2" s="90">
        <v>39219</v>
      </c>
      <c r="B2" s="94" t="s">
        <v>56</v>
      </c>
      <c r="C2" s="151">
        <f>Monthly!G4</f>
        <v>44202</v>
      </c>
      <c r="D2" s="151"/>
      <c r="E2" s="1"/>
      <c r="F2" s="1"/>
      <c r="G2" s="1"/>
      <c r="H2" s="1"/>
      <c r="I2" s="1"/>
    </row>
    <row r="3" spans="1:7" ht="14.25">
      <c r="A3" s="90"/>
      <c r="B3" s="94"/>
      <c r="C3" s="95"/>
      <c r="D3" s="1"/>
      <c r="E3" s="1"/>
      <c r="F3" s="1"/>
      <c r="G3" s="1"/>
    </row>
    <row r="4" spans="1:7" ht="13.5">
      <c r="A4" s="90">
        <v>42653</v>
      </c>
      <c r="B4" s="142" t="s">
        <v>54</v>
      </c>
      <c r="D4" s="1"/>
      <c r="E4" s="1"/>
      <c r="F4" s="1"/>
      <c r="G4" s="1"/>
    </row>
    <row r="5" spans="1:15" ht="14.25">
      <c r="A5" s="1"/>
      <c r="B5" s="141" t="s">
        <v>57</v>
      </c>
      <c r="C5" s="1"/>
      <c r="D5" s="1"/>
      <c r="E5" s="1"/>
      <c r="F5" s="1"/>
      <c r="G5" s="1"/>
      <c r="I5" s="10"/>
      <c r="J5" s="10"/>
      <c r="K5" s="165">
        <f ca="1">IF(OR(HOUR(L8)=0,HOUR(L8)=12),NOW(),"XII")</f>
        <v>44202.003440625</v>
      </c>
      <c r="L5" s="165"/>
      <c r="M5" s="165"/>
      <c r="N5" s="10"/>
      <c r="O5" s="10"/>
    </row>
    <row r="6" spans="1:15" ht="13.5" customHeight="1">
      <c r="A6" s="1"/>
      <c r="B6" s="96"/>
      <c r="C6" s="190">
        <v>44400</v>
      </c>
      <c r="D6" s="192">
        <v>0.625</v>
      </c>
      <c r="E6" s="203" t="str">
        <f>B5</f>
        <v>Tokyo Olympics 2020</v>
      </c>
      <c r="F6" s="204"/>
      <c r="G6" s="204"/>
      <c r="I6" s="10"/>
      <c r="J6" s="165" t="str">
        <f ca="1">IF(OR(HOUR(L8)=23,HOUR(L8)=11),NOW(),"XI")</f>
        <v>XI</v>
      </c>
      <c r="K6" s="165"/>
      <c r="L6" s="11"/>
      <c r="M6" s="165" t="str">
        <f ca="1">IF(OR(HOUR(L8)=1,HOUR(L8)=13),NOW(),"I")</f>
        <v>I</v>
      </c>
      <c r="N6" s="165"/>
      <c r="O6" s="10"/>
    </row>
    <row r="7" spans="1:15" ht="13.5" customHeight="1">
      <c r="A7" s="1"/>
      <c r="B7" s="96"/>
      <c r="C7" s="191"/>
      <c r="D7" s="193"/>
      <c r="E7" s="205"/>
      <c r="F7" s="204"/>
      <c r="G7" s="204"/>
      <c r="I7" s="165" t="str">
        <f ca="1">IF(OR(HOUR(L8)=10,HOUR(L8)=22),NOW(),"            X")</f>
        <v>            X</v>
      </c>
      <c r="J7" s="165"/>
      <c r="K7" s="10"/>
      <c r="L7" s="10"/>
      <c r="M7" s="10"/>
      <c r="N7" s="166" t="str">
        <f ca="1">IF(OR(HOUR(L8)=2,HOUR(L8)=14),NOW(),"                     II")</f>
        <v>                     II</v>
      </c>
      <c r="O7" s="166"/>
    </row>
    <row r="8" spans="1:15" ht="14.25">
      <c r="A8" s="1"/>
      <c r="B8" s="1"/>
      <c r="C8" s="1"/>
      <c r="D8" s="1"/>
      <c r="E8" s="1"/>
      <c r="F8" s="1"/>
      <c r="G8" s="1"/>
      <c r="I8" s="171" t="str">
        <f ca="1">IF(OR(HOUR(L8)=9,HOUR(L8)=21),NOW(),"IX")</f>
        <v>IX</v>
      </c>
      <c r="J8" s="171"/>
      <c r="K8" s="10"/>
      <c r="L8" s="12">
        <f ca="1">NOW()</f>
        <v>44202.003440625</v>
      </c>
      <c r="M8" s="10"/>
      <c r="N8" s="172" t="str">
        <f ca="1">IF(OR(HOUR(L8)=3,HOUR(L8)=15),NOW(),"                          III")</f>
        <v>                          III</v>
      </c>
      <c r="O8" s="172"/>
    </row>
    <row r="9" spans="1:15" ht="15" customHeight="1">
      <c r="A9" s="1"/>
      <c r="B9" s="1"/>
      <c r="C9" s="194" t="str">
        <f>'Olympics since 1896'!A2</f>
        <v>198 Days
14 hours 55 minutes 
3 seconds 
to go to Tokyo Olympics 2020</v>
      </c>
      <c r="D9" s="195"/>
      <c r="E9" s="196"/>
      <c r="F9" s="1"/>
      <c r="G9" s="1"/>
      <c r="I9" s="165" t="str">
        <f ca="1">IF(OR(HOUR(L8)=8,HOUR(L8)=20),NOW(),"             VIII")</f>
        <v>             VIII</v>
      </c>
      <c r="J9" s="165"/>
      <c r="K9" s="13"/>
      <c r="L9" s="10"/>
      <c r="M9" s="10"/>
      <c r="N9" s="166" t="str">
        <f ca="1">IF(OR(HOUR(L8)=4,HOUR(L8)=16),NOW(),"                     IV")</f>
        <v>                     IV</v>
      </c>
      <c r="O9" s="166"/>
    </row>
    <row r="10" spans="1:15" ht="15" customHeight="1">
      <c r="A10" s="1"/>
      <c r="B10" s="1"/>
      <c r="C10" s="197"/>
      <c r="D10" s="198"/>
      <c r="E10" s="199"/>
      <c r="F10" s="1"/>
      <c r="G10" s="1"/>
      <c r="I10" s="10"/>
      <c r="J10" s="165" t="str">
        <f ca="1">IF(OR(HOUR(L8)=7,HOUR(L8)=19),NOW(),"VII")</f>
        <v>VII</v>
      </c>
      <c r="K10" s="165"/>
      <c r="L10" s="10"/>
      <c r="M10" s="165" t="str">
        <f ca="1">IF(OR(HOUR(L8)=5,HOUR(L8)=17),NOW(),"V")</f>
        <v>V</v>
      </c>
      <c r="N10" s="165"/>
      <c r="O10" s="10"/>
    </row>
    <row r="11" spans="1:15" ht="15" customHeight="1">
      <c r="A11" s="1"/>
      <c r="B11" s="1"/>
      <c r="C11" s="197"/>
      <c r="D11" s="198"/>
      <c r="E11" s="199"/>
      <c r="F11" s="1"/>
      <c r="G11" s="1"/>
      <c r="I11" s="10"/>
      <c r="J11" s="10"/>
      <c r="K11" s="165" t="str">
        <f ca="1">IF(OR(HOUR(L8)=6,HOUR(L8)=18),NOW(),"VI")</f>
        <v>VI</v>
      </c>
      <c r="L11" s="165"/>
      <c r="M11" s="165"/>
      <c r="N11" s="10"/>
      <c r="O11" s="10"/>
    </row>
    <row r="12" spans="1:15" ht="15" customHeight="1">
      <c r="A12" s="1"/>
      <c r="B12" s="1"/>
      <c r="C12" s="197"/>
      <c r="D12" s="198"/>
      <c r="E12" s="199"/>
      <c r="F12" s="1"/>
      <c r="G12" s="1"/>
      <c r="I12" s="4"/>
      <c r="J12" s="4"/>
      <c r="K12" s="4"/>
      <c r="L12" s="4"/>
      <c r="M12" s="4"/>
      <c r="N12" s="4"/>
      <c r="O12" s="4"/>
    </row>
    <row r="13" spans="1:7" ht="15" customHeight="1">
      <c r="A13" s="1"/>
      <c r="B13" s="1"/>
      <c r="C13" s="200"/>
      <c r="D13" s="201"/>
      <c r="E13" s="202"/>
      <c r="F13" s="1"/>
      <c r="G13" s="1"/>
    </row>
    <row r="14" spans="1:15" ht="13.5">
      <c r="A14" s="1"/>
      <c r="B14" s="1"/>
      <c r="C14" s="1"/>
      <c r="D14" s="1"/>
      <c r="E14" s="1"/>
      <c r="F14" s="1"/>
      <c r="G14" s="1"/>
      <c r="H14" s="14"/>
      <c r="I14" s="1"/>
      <c r="J14" s="1"/>
      <c r="K14" s="1"/>
      <c r="L14" s="1"/>
      <c r="M14" s="1"/>
      <c r="N14" s="1"/>
      <c r="O14" s="1"/>
    </row>
    <row r="15" spans="1:9" ht="13.5">
      <c r="A15" s="1"/>
      <c r="B15" s="1"/>
      <c r="C15" s="1"/>
      <c r="D15" s="1"/>
      <c r="E15" s="1"/>
      <c r="F15" s="1"/>
      <c r="G15" s="1"/>
      <c r="H15" s="1"/>
      <c r="I15" s="1"/>
    </row>
    <row r="16" spans="1:9" ht="13.5">
      <c r="A16" s="90">
        <v>39562</v>
      </c>
      <c r="B16" s="1" t="s">
        <v>27</v>
      </c>
      <c r="C16" s="1"/>
      <c r="D16" s="1"/>
      <c r="E16" s="1"/>
      <c r="F16" s="1"/>
      <c r="G16" s="1"/>
      <c r="H16" s="1"/>
      <c r="I16" s="1"/>
    </row>
    <row r="17" spans="1:9" ht="14.25">
      <c r="A17" s="1"/>
      <c r="B17" s="1" t="s">
        <v>28</v>
      </c>
      <c r="C17" s="95">
        <f>Weekly!G6</f>
        <v>44400</v>
      </c>
      <c r="D17" s="1"/>
      <c r="E17" s="1"/>
      <c r="F17" s="1"/>
      <c r="G17" s="1"/>
      <c r="H17" s="1"/>
      <c r="I17" s="1"/>
    </row>
    <row r="18" spans="1:9" ht="14.25">
      <c r="A18" s="1"/>
      <c r="B18" s="1" t="s">
        <v>29</v>
      </c>
      <c r="C18" s="95" t="str">
        <f>Weekly!G7</f>
        <v>Tokyo Olympics 2020</v>
      </c>
      <c r="D18" s="1"/>
      <c r="E18" s="1"/>
      <c r="F18" s="1"/>
      <c r="G18" s="1"/>
      <c r="H18" s="1"/>
      <c r="I18" s="1"/>
    </row>
    <row r="19" spans="1:9" ht="13.5">
      <c r="A19" s="1"/>
      <c r="C19" s="1"/>
      <c r="D19" s="1"/>
      <c r="E19" s="1"/>
      <c r="F19" s="1"/>
      <c r="G19" s="1"/>
      <c r="H19" s="1"/>
      <c r="I19" s="1"/>
    </row>
    <row r="20" ht="13.5">
      <c r="B20" s="1" t="s">
        <v>31</v>
      </c>
    </row>
    <row r="21" ht="14.25">
      <c r="C21" s="97" t="str">
        <f>Monthly!F19</f>
        <v>Jogging</v>
      </c>
    </row>
    <row r="22" ht="14.25">
      <c r="C22" s="97" t="str">
        <f>Weekly!F10</f>
        <v>Day trip</v>
      </c>
    </row>
    <row r="24" spans="2:3" ht="14.25">
      <c r="B24" t="s">
        <v>34</v>
      </c>
      <c r="C24" s="97" t="str">
        <f>Weekly!A9</f>
        <v>Wk  
1</v>
      </c>
    </row>
    <row r="25" ht="14.25">
      <c r="C25" s="97" t="s">
        <v>37</v>
      </c>
    </row>
    <row r="26" spans="2:3" ht="14.25">
      <c r="B26" t="s">
        <v>35</v>
      </c>
      <c r="C26" s="138">
        <f ca="1">TODAY()</f>
        <v>44202</v>
      </c>
    </row>
    <row r="27" spans="2:5" ht="14.25">
      <c r="B27" s="139" t="s">
        <v>36</v>
      </c>
      <c r="C27" s="138">
        <f>IF(WEEKDAY(C26)=1,C26+1,IF(WEEKDAY(C26)=7,C26-5,IF(WEEKDAY(C26)=6,C26-4,IF(WEEKDAY(C26)=5,C26-3,IF(WEEKDAY(C26)=4,C26-2,IF(WEEKDAY(C26)=3,C26-1,C26))))))</f>
        <v>44200</v>
      </c>
      <c r="D27" s="188" t="e">
        <f>CONCATENATE("Week  
",LOOKUP(C27,#REF!,#REF!))</f>
        <v>#REF!</v>
      </c>
      <c r="E27" s="189"/>
    </row>
    <row r="28" ht="13.5">
      <c r="D28" s="140"/>
    </row>
    <row r="29" spans="1:4" ht="14.25">
      <c r="A29" t="s">
        <v>52</v>
      </c>
      <c r="B29" s="15">
        <v>42714</v>
      </c>
      <c r="C29" s="97" t="s">
        <v>53</v>
      </c>
      <c r="D29" s="140"/>
    </row>
  </sheetData>
  <sheetProtection password="CEA2" sheet="1"/>
  <mergeCells count="17">
    <mergeCell ref="M10:N10"/>
    <mergeCell ref="K11:M11"/>
    <mergeCell ref="K5:M5"/>
    <mergeCell ref="J6:K6"/>
    <mergeCell ref="M6:N6"/>
    <mergeCell ref="I7:J7"/>
    <mergeCell ref="N7:O7"/>
    <mergeCell ref="D27:E27"/>
    <mergeCell ref="I8:J8"/>
    <mergeCell ref="N8:O8"/>
    <mergeCell ref="C6:C7"/>
    <mergeCell ref="D6:D7"/>
    <mergeCell ref="C9:E13"/>
    <mergeCell ref="E6:G7"/>
    <mergeCell ref="I9:J9"/>
    <mergeCell ref="N9:O9"/>
    <mergeCell ref="J10:K10"/>
  </mergeCells>
  <conditionalFormatting sqref="D27:D29">
    <cfRule type="expression" priority="18" dxfId="161" stopIfTrue="1">
      <formula>NOT(J22=TODAY())</formula>
    </cfRule>
  </conditionalFormatting>
  <conditionalFormatting sqref="L6">
    <cfRule type="expression" priority="1" dxfId="1" stopIfTrue="1">
      <formula>HOUR(O7)=10</formula>
    </cfRule>
  </conditionalFormatting>
  <conditionalFormatting sqref="N9:O9">
    <cfRule type="expression" priority="2" dxfId="2" stopIfTrue="1">
      <formula>HOUR(L8)=16</formula>
    </cfRule>
  </conditionalFormatting>
  <conditionalFormatting sqref="N7:O7">
    <cfRule type="expression" priority="3" dxfId="2" stopIfTrue="1">
      <formula>HOUR(L8)=14</formula>
    </cfRule>
  </conditionalFormatting>
  <conditionalFormatting sqref="M10:N10">
    <cfRule type="expression" priority="4" dxfId="2" stopIfTrue="1">
      <formula>HOUR(L8)=17</formula>
    </cfRule>
  </conditionalFormatting>
  <conditionalFormatting sqref="K11:M11">
    <cfRule type="expression" priority="5" dxfId="148" stopIfTrue="1">
      <formula>HOUR(L8)=18</formula>
    </cfRule>
  </conditionalFormatting>
  <conditionalFormatting sqref="J10:K10">
    <cfRule type="expression" priority="6" dxfId="149" stopIfTrue="1">
      <formula>HOUR(L8)=7</formula>
    </cfRule>
    <cfRule type="expression" priority="7" dxfId="150" stopIfTrue="1">
      <formula>HOUR(L8)=19</formula>
    </cfRule>
  </conditionalFormatting>
  <conditionalFormatting sqref="I9:J9">
    <cfRule type="expression" priority="8" dxfId="149" stopIfTrue="1">
      <formula>HOUR(L8)=8</formula>
    </cfRule>
    <cfRule type="expression" priority="9" dxfId="35" stopIfTrue="1">
      <formula>HOUR(L8)=20</formula>
    </cfRule>
  </conditionalFormatting>
  <conditionalFormatting sqref="I8:J8">
    <cfRule type="expression" priority="10" dxfId="151" stopIfTrue="1">
      <formula>HOUR(L8)=9</formula>
    </cfRule>
    <cfRule type="expression" priority="11" dxfId="35" stopIfTrue="1">
      <formula>HOUR(L8)=21</formula>
    </cfRule>
  </conditionalFormatting>
  <conditionalFormatting sqref="I7:J7">
    <cfRule type="expression" priority="12" dxfId="16" stopIfTrue="1">
      <formula>HOUR(L8)=10</formula>
    </cfRule>
    <cfRule type="expression" priority="13" dxfId="35" stopIfTrue="1">
      <formula>HOUR(L8)=22</formula>
    </cfRule>
  </conditionalFormatting>
  <conditionalFormatting sqref="J6:K6">
    <cfRule type="expression" priority="14" dxfId="16" stopIfTrue="1">
      <formula>HOUR(L8)=11</formula>
    </cfRule>
  </conditionalFormatting>
  <conditionalFormatting sqref="N8:O8">
    <cfRule type="expression" priority="15" dxfId="0" stopIfTrue="1">
      <formula>HOUR(L8)=15</formula>
    </cfRule>
  </conditionalFormatting>
  <conditionalFormatting sqref="K5:M5">
    <cfRule type="expression" priority="16" dxfId="152" stopIfTrue="1">
      <formula>HOUR(L8)=12</formula>
    </cfRule>
  </conditionalFormatting>
  <conditionalFormatting sqref="M6:N6">
    <cfRule type="expression" priority="17" dxfId="153" stopIfTrue="1">
      <formula>HOUR(L8)=13</formula>
    </cfRule>
  </conditionalFormatting>
  <dataValidations count="2">
    <dataValidation errorStyle="warning" type="date" allowBlank="1" showInputMessage="1" showErrorMessage="1" promptTitle="Enter date" prompt="eg. 2008/8/20&#10;or &quot;=TODAY()&quot; for today" errorTitle="Date Invalid" error="Date up to 2002/5/31" sqref="C6:C7">
      <formula1>39219</formula1>
      <formula2>73201</formula2>
    </dataValidation>
    <dataValidation allowBlank="1" showInputMessage="1" showErrorMessage="1" promptTitle="Enter time" prompt="eg. &quot;10:30:00&quot;" sqref="D6:D7"/>
  </dataValidations>
  <hyperlinks>
    <hyperlink ref="C2" location="Monthly!G4" display="Monthly!G4"/>
    <hyperlink ref="B1" r:id="rId1" display="Countdown in Excel for Your Events"/>
    <hyperlink ref="C17" location="Weekly!G6" display="Weekly!G6"/>
    <hyperlink ref="C18" location="Weekly!G7" display="Weekly!G7"/>
    <hyperlink ref="C21" location="Monthly!F19" display="Monthly!F19"/>
    <hyperlink ref="C22" location="Weekly!F11" display="Weekly!F11"/>
    <hyperlink ref="C24" location="Weekly!A10" display="Weekly!A10"/>
    <hyperlink ref="C25" r:id="rId2" display="Excel Weeks Calculator"/>
    <hyperlink ref="C29" r:id="rId3" display="excelfan.com"/>
  </hyperlinks>
  <printOptions/>
  <pageMargins left="0.787" right="0.787" top="0.984" bottom="0.984" header="0.512" footer="0.512"/>
  <pageSetup orientation="portrait" paperSize="9" r:id="rId5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FF108"/>
  <sheetViews>
    <sheetView zoomScale="87" zoomScaleNormal="87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3" sqref="B3"/>
    </sheetView>
  </sheetViews>
  <sheetFormatPr defaultColWidth="9.00390625" defaultRowHeight="13.5"/>
  <cols>
    <col min="1" max="1" width="2.00390625" style="110" customWidth="1"/>
    <col min="2" max="2" width="22.875" style="110" customWidth="1"/>
    <col min="3" max="3" width="7.00390625" style="110" customWidth="1"/>
    <col min="4" max="6" width="14.50390625" style="110" customWidth="1"/>
    <col min="7" max="10" width="9.875" style="110" customWidth="1"/>
    <col min="11" max="11" width="11.25390625" style="110" customWidth="1"/>
    <col min="12" max="43" width="5.50390625" style="110" customWidth="1"/>
    <col min="44" max="51" width="14.50390625" style="110" customWidth="1"/>
    <col min="52" max="52" width="20.50390625" style="110" customWidth="1"/>
    <col min="53" max="53" width="14.50390625" style="110" customWidth="1"/>
    <col min="54" max="54" width="12.50390625" style="110" customWidth="1"/>
    <col min="55" max="56" width="12.625" style="110" customWidth="1"/>
    <col min="57" max="58" width="9.875" style="110" customWidth="1"/>
    <col min="59" max="59" width="11.50390625" style="110" customWidth="1"/>
    <col min="60" max="63" width="2.50390625" style="110" customWidth="1"/>
    <col min="64" max="104" width="9.00390625" style="110" customWidth="1"/>
    <col min="105" max="105" width="10.875" style="110" customWidth="1"/>
    <col min="106" max="16384" width="9.00390625" style="110" customWidth="1"/>
  </cols>
  <sheetData>
    <row r="1" spans="2:161" ht="14.25">
      <c r="B1" s="111"/>
      <c r="C1" s="112">
        <f>IF(AND(B3&gt;=2,B3&lt;=5),1,IF(B3=1,52,53))</f>
        <v>53</v>
      </c>
      <c r="D1" s="112">
        <f>IF(C1&gt;=52,1,IF(WEEKDAY(D2)=F7,1,IF(AND(NOT(WEEKDAY(D2)=G7),C2-B2&lt;7),2,C1+1)))</f>
        <v>1</v>
      </c>
      <c r="E1" s="112">
        <f aca="true" t="shared" si="0" ref="E1:BC1">D1+1</f>
        <v>2</v>
      </c>
      <c r="F1" s="112">
        <f t="shared" si="0"/>
        <v>3</v>
      </c>
      <c r="G1" s="112">
        <f t="shared" si="0"/>
        <v>4</v>
      </c>
      <c r="H1" s="112">
        <f t="shared" si="0"/>
        <v>5</v>
      </c>
      <c r="I1" s="112">
        <f t="shared" si="0"/>
        <v>6</v>
      </c>
      <c r="J1" s="112">
        <f t="shared" si="0"/>
        <v>7</v>
      </c>
      <c r="K1" s="112">
        <f t="shared" si="0"/>
        <v>8</v>
      </c>
      <c r="L1" s="112">
        <f t="shared" si="0"/>
        <v>9</v>
      </c>
      <c r="M1" s="112">
        <f t="shared" si="0"/>
        <v>10</v>
      </c>
      <c r="N1" s="112">
        <f t="shared" si="0"/>
        <v>11</v>
      </c>
      <c r="O1" s="112">
        <f t="shared" si="0"/>
        <v>12</v>
      </c>
      <c r="P1" s="112">
        <f t="shared" si="0"/>
        <v>13</v>
      </c>
      <c r="Q1" s="112">
        <f t="shared" si="0"/>
        <v>14</v>
      </c>
      <c r="R1" s="112">
        <f t="shared" si="0"/>
        <v>15</v>
      </c>
      <c r="S1" s="112">
        <f t="shared" si="0"/>
        <v>16</v>
      </c>
      <c r="T1" s="112">
        <f t="shared" si="0"/>
        <v>17</v>
      </c>
      <c r="U1" s="112">
        <f t="shared" si="0"/>
        <v>18</v>
      </c>
      <c r="V1" s="112">
        <f t="shared" si="0"/>
        <v>19</v>
      </c>
      <c r="W1" s="112">
        <f t="shared" si="0"/>
        <v>20</v>
      </c>
      <c r="X1" s="112">
        <f t="shared" si="0"/>
        <v>21</v>
      </c>
      <c r="Y1" s="112">
        <f t="shared" si="0"/>
        <v>22</v>
      </c>
      <c r="Z1" s="112">
        <f t="shared" si="0"/>
        <v>23</v>
      </c>
      <c r="AA1" s="112">
        <f t="shared" si="0"/>
        <v>24</v>
      </c>
      <c r="AB1" s="112">
        <f t="shared" si="0"/>
        <v>25</v>
      </c>
      <c r="AC1" s="112">
        <f t="shared" si="0"/>
        <v>26</v>
      </c>
      <c r="AD1" s="112">
        <f t="shared" si="0"/>
        <v>27</v>
      </c>
      <c r="AE1" s="112">
        <f t="shared" si="0"/>
        <v>28</v>
      </c>
      <c r="AF1" s="112">
        <f t="shared" si="0"/>
        <v>29</v>
      </c>
      <c r="AG1" s="112">
        <f t="shared" si="0"/>
        <v>30</v>
      </c>
      <c r="AH1" s="112">
        <f t="shared" si="0"/>
        <v>31</v>
      </c>
      <c r="AI1" s="112">
        <f t="shared" si="0"/>
        <v>32</v>
      </c>
      <c r="AJ1" s="112">
        <f t="shared" si="0"/>
        <v>33</v>
      </c>
      <c r="AK1" s="112">
        <f t="shared" si="0"/>
        <v>34</v>
      </c>
      <c r="AL1" s="112">
        <f t="shared" si="0"/>
        <v>35</v>
      </c>
      <c r="AM1" s="112">
        <f t="shared" si="0"/>
        <v>36</v>
      </c>
      <c r="AN1" s="112">
        <f t="shared" si="0"/>
        <v>37</v>
      </c>
      <c r="AO1" s="112">
        <f t="shared" si="0"/>
        <v>38</v>
      </c>
      <c r="AP1" s="112">
        <f t="shared" si="0"/>
        <v>39</v>
      </c>
      <c r="AQ1" s="112">
        <f t="shared" si="0"/>
        <v>40</v>
      </c>
      <c r="AR1" s="112">
        <f t="shared" si="0"/>
        <v>41</v>
      </c>
      <c r="AS1" s="112">
        <f t="shared" si="0"/>
        <v>42</v>
      </c>
      <c r="AT1" s="112">
        <f t="shared" si="0"/>
        <v>43</v>
      </c>
      <c r="AU1" s="112">
        <f t="shared" si="0"/>
        <v>44</v>
      </c>
      <c r="AV1" s="112">
        <f t="shared" si="0"/>
        <v>45</v>
      </c>
      <c r="AW1" s="112">
        <f t="shared" si="0"/>
        <v>46</v>
      </c>
      <c r="AX1" s="112">
        <f t="shared" si="0"/>
        <v>47</v>
      </c>
      <c r="AY1" s="112">
        <f t="shared" si="0"/>
        <v>48</v>
      </c>
      <c r="AZ1" s="112">
        <f t="shared" si="0"/>
        <v>49</v>
      </c>
      <c r="BA1" s="112">
        <f t="shared" si="0"/>
        <v>50</v>
      </c>
      <c r="BB1" s="112">
        <f t="shared" si="0"/>
        <v>51</v>
      </c>
      <c r="BC1" s="112">
        <f t="shared" si="0"/>
        <v>52</v>
      </c>
      <c r="BD1" s="113">
        <f>IF(BD2-BC2&lt;7,BC1,IF(AND(BC4&gt;=2,BC4&lt;=5),1,IF(BC4=1,52,53)))</f>
        <v>52</v>
      </c>
      <c r="BE1" s="112">
        <f>IF(WEEKDAY(BE2)=2,1,BD1+1)</f>
        <v>1</v>
      </c>
      <c r="BF1" s="112">
        <f>IF(BE1=53,1,BE1+1)</f>
        <v>2</v>
      </c>
      <c r="BG1" s="112">
        <f aca="true" t="shared" si="1" ref="BG1:DC1">BF1+1</f>
        <v>3</v>
      </c>
      <c r="BH1" s="112">
        <f t="shared" si="1"/>
        <v>4</v>
      </c>
      <c r="BI1" s="112">
        <f t="shared" si="1"/>
        <v>5</v>
      </c>
      <c r="BJ1" s="112">
        <f t="shared" si="1"/>
        <v>6</v>
      </c>
      <c r="BK1" s="112">
        <f t="shared" si="1"/>
        <v>7</v>
      </c>
      <c r="BL1" s="112">
        <f t="shared" si="1"/>
        <v>8</v>
      </c>
      <c r="BM1" s="112">
        <f t="shared" si="1"/>
        <v>9</v>
      </c>
      <c r="BN1" s="112">
        <f t="shared" si="1"/>
        <v>10</v>
      </c>
      <c r="BO1" s="112">
        <f t="shared" si="1"/>
        <v>11</v>
      </c>
      <c r="BP1" s="112">
        <f t="shared" si="1"/>
        <v>12</v>
      </c>
      <c r="BQ1" s="112">
        <f t="shared" si="1"/>
        <v>13</v>
      </c>
      <c r="BR1" s="112">
        <f t="shared" si="1"/>
        <v>14</v>
      </c>
      <c r="BS1" s="112">
        <f t="shared" si="1"/>
        <v>15</v>
      </c>
      <c r="BT1" s="112">
        <f t="shared" si="1"/>
        <v>16</v>
      </c>
      <c r="BU1" s="112">
        <f t="shared" si="1"/>
        <v>17</v>
      </c>
      <c r="BV1" s="112">
        <f t="shared" si="1"/>
        <v>18</v>
      </c>
      <c r="BW1" s="112">
        <f t="shared" si="1"/>
        <v>19</v>
      </c>
      <c r="BX1" s="112">
        <f t="shared" si="1"/>
        <v>20</v>
      </c>
      <c r="BY1" s="112">
        <f t="shared" si="1"/>
        <v>21</v>
      </c>
      <c r="BZ1" s="112">
        <f t="shared" si="1"/>
        <v>22</v>
      </c>
      <c r="CA1" s="112">
        <f t="shared" si="1"/>
        <v>23</v>
      </c>
      <c r="CB1" s="112">
        <f t="shared" si="1"/>
        <v>24</v>
      </c>
      <c r="CC1" s="112">
        <f t="shared" si="1"/>
        <v>25</v>
      </c>
      <c r="CD1" s="112">
        <f t="shared" si="1"/>
        <v>26</v>
      </c>
      <c r="CE1" s="112">
        <f t="shared" si="1"/>
        <v>27</v>
      </c>
      <c r="CF1" s="112">
        <f t="shared" si="1"/>
        <v>28</v>
      </c>
      <c r="CG1" s="112">
        <f t="shared" si="1"/>
        <v>29</v>
      </c>
      <c r="CH1" s="112">
        <f t="shared" si="1"/>
        <v>30</v>
      </c>
      <c r="CI1" s="112">
        <f t="shared" si="1"/>
        <v>31</v>
      </c>
      <c r="CJ1" s="112">
        <f t="shared" si="1"/>
        <v>32</v>
      </c>
      <c r="CK1" s="112">
        <f t="shared" si="1"/>
        <v>33</v>
      </c>
      <c r="CL1" s="112">
        <f t="shared" si="1"/>
        <v>34</v>
      </c>
      <c r="CM1" s="112">
        <f t="shared" si="1"/>
        <v>35</v>
      </c>
      <c r="CN1" s="112">
        <f t="shared" si="1"/>
        <v>36</v>
      </c>
      <c r="CO1" s="112">
        <f t="shared" si="1"/>
        <v>37</v>
      </c>
      <c r="CP1" s="112">
        <f t="shared" si="1"/>
        <v>38</v>
      </c>
      <c r="CQ1" s="112">
        <f t="shared" si="1"/>
        <v>39</v>
      </c>
      <c r="CR1" s="112">
        <f t="shared" si="1"/>
        <v>40</v>
      </c>
      <c r="CS1" s="112">
        <f t="shared" si="1"/>
        <v>41</v>
      </c>
      <c r="CT1" s="112">
        <f t="shared" si="1"/>
        <v>42</v>
      </c>
      <c r="CU1" s="112">
        <f t="shared" si="1"/>
        <v>43</v>
      </c>
      <c r="CV1" s="112">
        <f t="shared" si="1"/>
        <v>44</v>
      </c>
      <c r="CW1" s="112">
        <f t="shared" si="1"/>
        <v>45</v>
      </c>
      <c r="CX1" s="112">
        <f t="shared" si="1"/>
        <v>46</v>
      </c>
      <c r="CY1" s="112">
        <f t="shared" si="1"/>
        <v>47</v>
      </c>
      <c r="CZ1" s="112">
        <f t="shared" si="1"/>
        <v>48</v>
      </c>
      <c r="DA1" s="112">
        <f t="shared" si="1"/>
        <v>49</v>
      </c>
      <c r="DB1" s="112">
        <f t="shared" si="1"/>
        <v>50</v>
      </c>
      <c r="DC1" s="112">
        <f t="shared" si="1"/>
        <v>51</v>
      </c>
      <c r="DD1" s="112">
        <f>DC1+1</f>
        <v>52</v>
      </c>
      <c r="DE1" s="113">
        <f>IF(DE2-DD2&lt;7,DD1,IF(AND(DD4&gt;=2,DD4&lt;=5),1,IF(DD4=1,52,53)))</f>
        <v>52</v>
      </c>
      <c r="DF1" s="112">
        <f>IF(WEEKDAY(DF2)=2,1,DE1+1)</f>
        <v>1</v>
      </c>
      <c r="DG1" s="112">
        <f>IF(DF1=53,1,DF1+1)</f>
        <v>2</v>
      </c>
      <c r="DH1" s="112">
        <f aca="true" t="shared" si="2" ref="DH1:FD1">DG1+1</f>
        <v>3</v>
      </c>
      <c r="DI1" s="112">
        <f t="shared" si="2"/>
        <v>4</v>
      </c>
      <c r="DJ1" s="112">
        <f t="shared" si="2"/>
        <v>5</v>
      </c>
      <c r="DK1" s="112">
        <f t="shared" si="2"/>
        <v>6</v>
      </c>
      <c r="DL1" s="112">
        <f t="shared" si="2"/>
        <v>7</v>
      </c>
      <c r="DM1" s="112">
        <f t="shared" si="2"/>
        <v>8</v>
      </c>
      <c r="DN1" s="112">
        <f t="shared" si="2"/>
        <v>9</v>
      </c>
      <c r="DO1" s="112">
        <f t="shared" si="2"/>
        <v>10</v>
      </c>
      <c r="DP1" s="112">
        <f t="shared" si="2"/>
        <v>11</v>
      </c>
      <c r="DQ1" s="112">
        <f t="shared" si="2"/>
        <v>12</v>
      </c>
      <c r="DR1" s="112">
        <f t="shared" si="2"/>
        <v>13</v>
      </c>
      <c r="DS1" s="112">
        <f t="shared" si="2"/>
        <v>14</v>
      </c>
      <c r="DT1" s="112">
        <f t="shared" si="2"/>
        <v>15</v>
      </c>
      <c r="DU1" s="112">
        <f t="shared" si="2"/>
        <v>16</v>
      </c>
      <c r="DV1" s="112">
        <f t="shared" si="2"/>
        <v>17</v>
      </c>
      <c r="DW1" s="112">
        <f t="shared" si="2"/>
        <v>18</v>
      </c>
      <c r="DX1" s="112">
        <f t="shared" si="2"/>
        <v>19</v>
      </c>
      <c r="DY1" s="112">
        <f t="shared" si="2"/>
        <v>20</v>
      </c>
      <c r="DZ1" s="112">
        <f t="shared" si="2"/>
        <v>21</v>
      </c>
      <c r="EA1" s="112">
        <f t="shared" si="2"/>
        <v>22</v>
      </c>
      <c r="EB1" s="112">
        <f t="shared" si="2"/>
        <v>23</v>
      </c>
      <c r="EC1" s="112">
        <f t="shared" si="2"/>
        <v>24</v>
      </c>
      <c r="ED1" s="112">
        <f t="shared" si="2"/>
        <v>25</v>
      </c>
      <c r="EE1" s="112">
        <f t="shared" si="2"/>
        <v>26</v>
      </c>
      <c r="EF1" s="112">
        <f t="shared" si="2"/>
        <v>27</v>
      </c>
      <c r="EG1" s="112">
        <f t="shared" si="2"/>
        <v>28</v>
      </c>
      <c r="EH1" s="112">
        <f t="shared" si="2"/>
        <v>29</v>
      </c>
      <c r="EI1" s="112">
        <f t="shared" si="2"/>
        <v>30</v>
      </c>
      <c r="EJ1" s="112">
        <f t="shared" si="2"/>
        <v>31</v>
      </c>
      <c r="EK1" s="112">
        <f t="shared" si="2"/>
        <v>32</v>
      </c>
      <c r="EL1" s="112">
        <f t="shared" si="2"/>
        <v>33</v>
      </c>
      <c r="EM1" s="112">
        <f t="shared" si="2"/>
        <v>34</v>
      </c>
      <c r="EN1" s="112">
        <f t="shared" si="2"/>
        <v>35</v>
      </c>
      <c r="EO1" s="112">
        <f t="shared" si="2"/>
        <v>36</v>
      </c>
      <c r="EP1" s="112">
        <f t="shared" si="2"/>
        <v>37</v>
      </c>
      <c r="EQ1" s="112">
        <f t="shared" si="2"/>
        <v>38</v>
      </c>
      <c r="ER1" s="112">
        <f t="shared" si="2"/>
        <v>39</v>
      </c>
      <c r="ES1" s="112">
        <f t="shared" si="2"/>
        <v>40</v>
      </c>
      <c r="ET1" s="112">
        <f t="shared" si="2"/>
        <v>41</v>
      </c>
      <c r="EU1" s="112">
        <f t="shared" si="2"/>
        <v>42</v>
      </c>
      <c r="EV1" s="112">
        <f t="shared" si="2"/>
        <v>43</v>
      </c>
      <c r="EW1" s="112">
        <f t="shared" si="2"/>
        <v>44</v>
      </c>
      <c r="EX1" s="112">
        <f t="shared" si="2"/>
        <v>45</v>
      </c>
      <c r="EY1" s="112">
        <f t="shared" si="2"/>
        <v>46</v>
      </c>
      <c r="EZ1" s="112">
        <f t="shared" si="2"/>
        <v>47</v>
      </c>
      <c r="FA1" s="112">
        <f t="shared" si="2"/>
        <v>48</v>
      </c>
      <c r="FB1" s="112">
        <f t="shared" si="2"/>
        <v>49</v>
      </c>
      <c r="FC1" s="112">
        <f t="shared" si="2"/>
        <v>50</v>
      </c>
      <c r="FD1" s="112">
        <f t="shared" si="2"/>
        <v>51</v>
      </c>
      <c r="FE1" s="112">
        <f>FD1+1</f>
        <v>52</v>
      </c>
    </row>
    <row r="2" spans="1:161" ht="13.5">
      <c r="A2" s="114"/>
      <c r="B2" s="115">
        <f>D9</f>
        <v>44193</v>
      </c>
      <c r="C2" s="116">
        <f>DATE(B11,1,1)</f>
        <v>44197</v>
      </c>
      <c r="D2" s="117">
        <f>MAX(D9:J9)</f>
        <v>44200</v>
      </c>
      <c r="E2" s="117">
        <f aca="true" t="shared" si="3" ref="E2:BC2">D2+7</f>
        <v>44207</v>
      </c>
      <c r="F2" s="117">
        <f t="shared" si="3"/>
        <v>44214</v>
      </c>
      <c r="G2" s="117">
        <f t="shared" si="3"/>
        <v>44221</v>
      </c>
      <c r="H2" s="117">
        <f t="shared" si="3"/>
        <v>44228</v>
      </c>
      <c r="I2" s="117">
        <f t="shared" si="3"/>
        <v>44235</v>
      </c>
      <c r="J2" s="117">
        <f t="shared" si="3"/>
        <v>44242</v>
      </c>
      <c r="K2" s="117">
        <f t="shared" si="3"/>
        <v>44249</v>
      </c>
      <c r="L2" s="117">
        <f t="shared" si="3"/>
        <v>44256</v>
      </c>
      <c r="M2" s="117">
        <f t="shared" si="3"/>
        <v>44263</v>
      </c>
      <c r="N2" s="117">
        <f t="shared" si="3"/>
        <v>44270</v>
      </c>
      <c r="O2" s="117">
        <f t="shared" si="3"/>
        <v>44277</v>
      </c>
      <c r="P2" s="117">
        <f t="shared" si="3"/>
        <v>44284</v>
      </c>
      <c r="Q2" s="117">
        <f t="shared" si="3"/>
        <v>44291</v>
      </c>
      <c r="R2" s="117">
        <f t="shared" si="3"/>
        <v>44298</v>
      </c>
      <c r="S2" s="117">
        <f t="shared" si="3"/>
        <v>44305</v>
      </c>
      <c r="T2" s="117">
        <f t="shared" si="3"/>
        <v>44312</v>
      </c>
      <c r="U2" s="117">
        <f t="shared" si="3"/>
        <v>44319</v>
      </c>
      <c r="V2" s="117">
        <f t="shared" si="3"/>
        <v>44326</v>
      </c>
      <c r="W2" s="117">
        <f t="shared" si="3"/>
        <v>44333</v>
      </c>
      <c r="X2" s="117">
        <f t="shared" si="3"/>
        <v>44340</v>
      </c>
      <c r="Y2" s="117">
        <f t="shared" si="3"/>
        <v>44347</v>
      </c>
      <c r="Z2" s="117">
        <f t="shared" si="3"/>
        <v>44354</v>
      </c>
      <c r="AA2" s="117">
        <f t="shared" si="3"/>
        <v>44361</v>
      </c>
      <c r="AB2" s="117">
        <f t="shared" si="3"/>
        <v>44368</v>
      </c>
      <c r="AC2" s="117">
        <f t="shared" si="3"/>
        <v>44375</v>
      </c>
      <c r="AD2" s="117">
        <f t="shared" si="3"/>
        <v>44382</v>
      </c>
      <c r="AE2" s="117">
        <f t="shared" si="3"/>
        <v>44389</v>
      </c>
      <c r="AF2" s="117">
        <f t="shared" si="3"/>
        <v>44396</v>
      </c>
      <c r="AG2" s="117">
        <f t="shared" si="3"/>
        <v>44403</v>
      </c>
      <c r="AH2" s="117">
        <f t="shared" si="3"/>
        <v>44410</v>
      </c>
      <c r="AI2" s="117">
        <f t="shared" si="3"/>
        <v>44417</v>
      </c>
      <c r="AJ2" s="117">
        <f t="shared" si="3"/>
        <v>44424</v>
      </c>
      <c r="AK2" s="117">
        <f t="shared" si="3"/>
        <v>44431</v>
      </c>
      <c r="AL2" s="117">
        <f t="shared" si="3"/>
        <v>44438</v>
      </c>
      <c r="AM2" s="117">
        <f t="shared" si="3"/>
        <v>44445</v>
      </c>
      <c r="AN2" s="117">
        <f t="shared" si="3"/>
        <v>44452</v>
      </c>
      <c r="AO2" s="117">
        <f t="shared" si="3"/>
        <v>44459</v>
      </c>
      <c r="AP2" s="117">
        <f t="shared" si="3"/>
        <v>44466</v>
      </c>
      <c r="AQ2" s="117">
        <f t="shared" si="3"/>
        <v>44473</v>
      </c>
      <c r="AR2" s="117">
        <f t="shared" si="3"/>
        <v>44480</v>
      </c>
      <c r="AS2" s="117">
        <f t="shared" si="3"/>
        <v>44487</v>
      </c>
      <c r="AT2" s="117">
        <f t="shared" si="3"/>
        <v>44494</v>
      </c>
      <c r="AU2" s="117">
        <f t="shared" si="3"/>
        <v>44501</v>
      </c>
      <c r="AV2" s="117">
        <f t="shared" si="3"/>
        <v>44508</v>
      </c>
      <c r="AW2" s="117">
        <f t="shared" si="3"/>
        <v>44515</v>
      </c>
      <c r="AX2" s="117">
        <f t="shared" si="3"/>
        <v>44522</v>
      </c>
      <c r="AY2" s="117">
        <f t="shared" si="3"/>
        <v>44529</v>
      </c>
      <c r="AZ2" s="117">
        <f t="shared" si="3"/>
        <v>44536</v>
      </c>
      <c r="BA2" s="117">
        <f t="shared" si="3"/>
        <v>44543</v>
      </c>
      <c r="BB2" s="117">
        <f t="shared" si="3"/>
        <v>44550</v>
      </c>
      <c r="BC2" s="117">
        <f t="shared" si="3"/>
        <v>44557</v>
      </c>
      <c r="BD2" s="117">
        <f>DATE(B11+1,1,1)</f>
        <v>44562</v>
      </c>
      <c r="BE2" s="117">
        <f>MAX(AZ9:BF9)</f>
        <v>44564</v>
      </c>
      <c r="BF2" s="117">
        <f aca="true" t="shared" si="4" ref="BF2:DC2">BE2+7</f>
        <v>44571</v>
      </c>
      <c r="BG2" s="117">
        <f t="shared" si="4"/>
        <v>44578</v>
      </c>
      <c r="BH2" s="117">
        <f t="shared" si="4"/>
        <v>44585</v>
      </c>
      <c r="BI2" s="117">
        <f t="shared" si="4"/>
        <v>44592</v>
      </c>
      <c r="BJ2" s="117">
        <f t="shared" si="4"/>
        <v>44599</v>
      </c>
      <c r="BK2" s="117">
        <f t="shared" si="4"/>
        <v>44606</v>
      </c>
      <c r="BL2" s="117">
        <f t="shared" si="4"/>
        <v>44613</v>
      </c>
      <c r="BM2" s="117">
        <f t="shared" si="4"/>
        <v>44620</v>
      </c>
      <c r="BN2" s="117">
        <f t="shared" si="4"/>
        <v>44627</v>
      </c>
      <c r="BO2" s="117">
        <f t="shared" si="4"/>
        <v>44634</v>
      </c>
      <c r="BP2" s="117">
        <f t="shared" si="4"/>
        <v>44641</v>
      </c>
      <c r="BQ2" s="117">
        <f t="shared" si="4"/>
        <v>44648</v>
      </c>
      <c r="BR2" s="117">
        <f t="shared" si="4"/>
        <v>44655</v>
      </c>
      <c r="BS2" s="117">
        <f t="shared" si="4"/>
        <v>44662</v>
      </c>
      <c r="BT2" s="117">
        <f t="shared" si="4"/>
        <v>44669</v>
      </c>
      <c r="BU2" s="117">
        <f t="shared" si="4"/>
        <v>44676</v>
      </c>
      <c r="BV2" s="117">
        <f t="shared" si="4"/>
        <v>44683</v>
      </c>
      <c r="BW2" s="117">
        <f t="shared" si="4"/>
        <v>44690</v>
      </c>
      <c r="BX2" s="117">
        <f t="shared" si="4"/>
        <v>44697</v>
      </c>
      <c r="BY2" s="117">
        <f t="shared" si="4"/>
        <v>44704</v>
      </c>
      <c r="BZ2" s="117">
        <f t="shared" si="4"/>
        <v>44711</v>
      </c>
      <c r="CA2" s="117">
        <f t="shared" si="4"/>
        <v>44718</v>
      </c>
      <c r="CB2" s="117">
        <f t="shared" si="4"/>
        <v>44725</v>
      </c>
      <c r="CC2" s="117">
        <f t="shared" si="4"/>
        <v>44732</v>
      </c>
      <c r="CD2" s="117">
        <f t="shared" si="4"/>
        <v>44739</v>
      </c>
      <c r="CE2" s="117">
        <f t="shared" si="4"/>
        <v>44746</v>
      </c>
      <c r="CF2" s="117">
        <f t="shared" si="4"/>
        <v>44753</v>
      </c>
      <c r="CG2" s="117">
        <f t="shared" si="4"/>
        <v>44760</v>
      </c>
      <c r="CH2" s="117">
        <f t="shared" si="4"/>
        <v>44767</v>
      </c>
      <c r="CI2" s="117">
        <f t="shared" si="4"/>
        <v>44774</v>
      </c>
      <c r="CJ2" s="117">
        <f t="shared" si="4"/>
        <v>44781</v>
      </c>
      <c r="CK2" s="117">
        <f t="shared" si="4"/>
        <v>44788</v>
      </c>
      <c r="CL2" s="117">
        <f t="shared" si="4"/>
        <v>44795</v>
      </c>
      <c r="CM2" s="117">
        <f t="shared" si="4"/>
        <v>44802</v>
      </c>
      <c r="CN2" s="117">
        <f t="shared" si="4"/>
        <v>44809</v>
      </c>
      <c r="CO2" s="117">
        <f t="shared" si="4"/>
        <v>44816</v>
      </c>
      <c r="CP2" s="117">
        <f t="shared" si="4"/>
        <v>44823</v>
      </c>
      <c r="CQ2" s="117">
        <f t="shared" si="4"/>
        <v>44830</v>
      </c>
      <c r="CR2" s="117">
        <f t="shared" si="4"/>
        <v>44837</v>
      </c>
      <c r="CS2" s="117">
        <f t="shared" si="4"/>
        <v>44844</v>
      </c>
      <c r="CT2" s="117">
        <f t="shared" si="4"/>
        <v>44851</v>
      </c>
      <c r="CU2" s="117">
        <f t="shared" si="4"/>
        <v>44858</v>
      </c>
      <c r="CV2" s="117">
        <f t="shared" si="4"/>
        <v>44865</v>
      </c>
      <c r="CW2" s="117">
        <f t="shared" si="4"/>
        <v>44872</v>
      </c>
      <c r="CX2" s="117">
        <f t="shared" si="4"/>
        <v>44879</v>
      </c>
      <c r="CY2" s="117">
        <f t="shared" si="4"/>
        <v>44886</v>
      </c>
      <c r="CZ2" s="117">
        <f t="shared" si="4"/>
        <v>44893</v>
      </c>
      <c r="DA2" s="117">
        <f t="shared" si="4"/>
        <v>44900</v>
      </c>
      <c r="DB2" s="117">
        <f t="shared" si="4"/>
        <v>44907</v>
      </c>
      <c r="DC2" s="118">
        <f t="shared" si="4"/>
        <v>44914</v>
      </c>
      <c r="DD2" s="118">
        <f>DC2+7</f>
        <v>44921</v>
      </c>
      <c r="DE2" s="117">
        <f>DATE(B11+2,1,1)</f>
        <v>44927</v>
      </c>
      <c r="DF2" s="117">
        <f>MAX(DA9:DG9)</f>
        <v>44928</v>
      </c>
      <c r="DG2" s="117">
        <f aca="true" t="shared" si="5" ref="DG2:FD2">DF2+7</f>
        <v>44935</v>
      </c>
      <c r="DH2" s="117">
        <f t="shared" si="5"/>
        <v>44942</v>
      </c>
      <c r="DI2" s="117">
        <f t="shared" si="5"/>
        <v>44949</v>
      </c>
      <c r="DJ2" s="117">
        <f t="shared" si="5"/>
        <v>44956</v>
      </c>
      <c r="DK2" s="117">
        <f t="shared" si="5"/>
        <v>44963</v>
      </c>
      <c r="DL2" s="117">
        <f t="shared" si="5"/>
        <v>44970</v>
      </c>
      <c r="DM2" s="117">
        <f t="shared" si="5"/>
        <v>44977</v>
      </c>
      <c r="DN2" s="117">
        <f t="shared" si="5"/>
        <v>44984</v>
      </c>
      <c r="DO2" s="117">
        <f t="shared" si="5"/>
        <v>44991</v>
      </c>
      <c r="DP2" s="117">
        <f t="shared" si="5"/>
        <v>44998</v>
      </c>
      <c r="DQ2" s="117">
        <f t="shared" si="5"/>
        <v>45005</v>
      </c>
      <c r="DR2" s="117">
        <f t="shared" si="5"/>
        <v>45012</v>
      </c>
      <c r="DS2" s="117">
        <f t="shared" si="5"/>
        <v>45019</v>
      </c>
      <c r="DT2" s="117">
        <f t="shared" si="5"/>
        <v>45026</v>
      </c>
      <c r="DU2" s="117">
        <f t="shared" si="5"/>
        <v>45033</v>
      </c>
      <c r="DV2" s="117">
        <f t="shared" si="5"/>
        <v>45040</v>
      </c>
      <c r="DW2" s="117">
        <f t="shared" si="5"/>
        <v>45047</v>
      </c>
      <c r="DX2" s="117">
        <f t="shared" si="5"/>
        <v>45054</v>
      </c>
      <c r="DY2" s="117">
        <f t="shared" si="5"/>
        <v>45061</v>
      </c>
      <c r="DZ2" s="117">
        <f t="shared" si="5"/>
        <v>45068</v>
      </c>
      <c r="EA2" s="117">
        <f t="shared" si="5"/>
        <v>45075</v>
      </c>
      <c r="EB2" s="117">
        <f t="shared" si="5"/>
        <v>45082</v>
      </c>
      <c r="EC2" s="117">
        <f t="shared" si="5"/>
        <v>45089</v>
      </c>
      <c r="ED2" s="117">
        <f t="shared" si="5"/>
        <v>45096</v>
      </c>
      <c r="EE2" s="117">
        <f t="shared" si="5"/>
        <v>45103</v>
      </c>
      <c r="EF2" s="117">
        <f t="shared" si="5"/>
        <v>45110</v>
      </c>
      <c r="EG2" s="117">
        <f t="shared" si="5"/>
        <v>45117</v>
      </c>
      <c r="EH2" s="117">
        <f t="shared" si="5"/>
        <v>45124</v>
      </c>
      <c r="EI2" s="117">
        <f t="shared" si="5"/>
        <v>45131</v>
      </c>
      <c r="EJ2" s="117">
        <f t="shared" si="5"/>
        <v>45138</v>
      </c>
      <c r="EK2" s="117">
        <f t="shared" si="5"/>
        <v>45145</v>
      </c>
      <c r="EL2" s="117">
        <f t="shared" si="5"/>
        <v>45152</v>
      </c>
      <c r="EM2" s="117">
        <f t="shared" si="5"/>
        <v>45159</v>
      </c>
      <c r="EN2" s="117">
        <f t="shared" si="5"/>
        <v>45166</v>
      </c>
      <c r="EO2" s="117">
        <f t="shared" si="5"/>
        <v>45173</v>
      </c>
      <c r="EP2" s="117">
        <f t="shared" si="5"/>
        <v>45180</v>
      </c>
      <c r="EQ2" s="117">
        <f t="shared" si="5"/>
        <v>45187</v>
      </c>
      <c r="ER2" s="117">
        <f t="shared" si="5"/>
        <v>45194</v>
      </c>
      <c r="ES2" s="117">
        <f t="shared" si="5"/>
        <v>45201</v>
      </c>
      <c r="ET2" s="117">
        <f t="shared" si="5"/>
        <v>45208</v>
      </c>
      <c r="EU2" s="117">
        <f t="shared" si="5"/>
        <v>45215</v>
      </c>
      <c r="EV2" s="117">
        <f t="shared" si="5"/>
        <v>45222</v>
      </c>
      <c r="EW2" s="117">
        <f t="shared" si="5"/>
        <v>45229</v>
      </c>
      <c r="EX2" s="117">
        <f t="shared" si="5"/>
        <v>45236</v>
      </c>
      <c r="EY2" s="117">
        <f t="shared" si="5"/>
        <v>45243</v>
      </c>
      <c r="EZ2" s="117">
        <f t="shared" si="5"/>
        <v>45250</v>
      </c>
      <c r="FA2" s="117">
        <f t="shared" si="5"/>
        <v>45257</v>
      </c>
      <c r="FB2" s="117">
        <f t="shared" si="5"/>
        <v>45264</v>
      </c>
      <c r="FC2" s="117">
        <f t="shared" si="5"/>
        <v>45271</v>
      </c>
      <c r="FD2" s="118">
        <f t="shared" si="5"/>
        <v>45278</v>
      </c>
      <c r="FE2" s="118">
        <f>FD2+7</f>
        <v>45285</v>
      </c>
    </row>
    <row r="3" spans="1:161" ht="13.5">
      <c r="A3" s="114"/>
      <c r="B3" s="119">
        <f>WEEKDAY(DATE(B11,1,1))</f>
        <v>6</v>
      </c>
      <c r="C3" s="120">
        <f>C2</f>
        <v>44197</v>
      </c>
      <c r="D3" s="120">
        <f>D2</f>
        <v>44200</v>
      </c>
      <c r="AZ3" s="121">
        <f>AZ9</f>
        <v>44557</v>
      </c>
      <c r="BB3" s="122"/>
      <c r="BC3" s="120">
        <f>WEEKDAY(BC2)</f>
        <v>2</v>
      </c>
      <c r="BD3" s="120">
        <f>WEEKDAY(BD2)</f>
        <v>7</v>
      </c>
      <c r="BE3" s="120">
        <f>BE2</f>
        <v>44564</v>
      </c>
      <c r="DD3" s="120">
        <f>WEEKDAY(DD2)</f>
        <v>2</v>
      </c>
      <c r="DE3" s="120">
        <f>WEEKDAY(DE2)</f>
        <v>1</v>
      </c>
      <c r="DF3" s="120">
        <f>DF2</f>
        <v>44928</v>
      </c>
      <c r="FE3" s="120">
        <f>WEEKDAY(FE2)</f>
        <v>2</v>
      </c>
    </row>
    <row r="4" spans="1:162" ht="13.5">
      <c r="A4" s="114"/>
      <c r="B4" s="123"/>
      <c r="C4" s="12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>
        <f>WEEKDAY(BC3)</f>
        <v>2</v>
      </c>
      <c r="BD4" s="114">
        <f>WEEKDAY(BD3)</f>
        <v>7</v>
      </c>
      <c r="BE4" s="114" t="s">
        <v>33</v>
      </c>
      <c r="BF4" s="114"/>
      <c r="DD4" s="114">
        <f>WEEKDAY(DD3)</f>
        <v>2</v>
      </c>
      <c r="DE4" s="114">
        <f>WEEKDAY(DE3)</f>
        <v>1</v>
      </c>
      <c r="DF4" s="110" t="s">
        <v>33</v>
      </c>
      <c r="FF4" s="110" t="s">
        <v>33</v>
      </c>
    </row>
    <row r="5" spans="1:162" ht="13.5">
      <c r="A5" s="114"/>
      <c r="B5" s="123"/>
      <c r="C5" s="143">
        <f>C1</f>
        <v>53</v>
      </c>
      <c r="D5" s="143">
        <f aca="true" t="shared" si="6" ref="D5:BO5">D1</f>
        <v>1</v>
      </c>
      <c r="E5" s="143">
        <f t="shared" si="6"/>
        <v>2</v>
      </c>
      <c r="F5" s="143">
        <f t="shared" si="6"/>
        <v>3</v>
      </c>
      <c r="G5" s="143">
        <f t="shared" si="6"/>
        <v>4</v>
      </c>
      <c r="H5" s="143">
        <f t="shared" si="6"/>
        <v>5</v>
      </c>
      <c r="I5" s="143">
        <f t="shared" si="6"/>
        <v>6</v>
      </c>
      <c r="J5" s="143">
        <f t="shared" si="6"/>
        <v>7</v>
      </c>
      <c r="K5" s="143">
        <f t="shared" si="6"/>
        <v>8</v>
      </c>
      <c r="L5" s="143">
        <f t="shared" si="6"/>
        <v>9</v>
      </c>
      <c r="M5" s="143">
        <f t="shared" si="6"/>
        <v>10</v>
      </c>
      <c r="N5" s="143">
        <f t="shared" si="6"/>
        <v>11</v>
      </c>
      <c r="O5" s="143">
        <f t="shared" si="6"/>
        <v>12</v>
      </c>
      <c r="P5" s="143">
        <f t="shared" si="6"/>
        <v>13</v>
      </c>
      <c r="Q5" s="143">
        <f t="shared" si="6"/>
        <v>14</v>
      </c>
      <c r="R5" s="143">
        <f t="shared" si="6"/>
        <v>15</v>
      </c>
      <c r="S5" s="143">
        <f t="shared" si="6"/>
        <v>16</v>
      </c>
      <c r="T5" s="143">
        <f t="shared" si="6"/>
        <v>17</v>
      </c>
      <c r="U5" s="143">
        <f t="shared" si="6"/>
        <v>18</v>
      </c>
      <c r="V5" s="143">
        <f t="shared" si="6"/>
        <v>19</v>
      </c>
      <c r="W5" s="143">
        <f t="shared" si="6"/>
        <v>20</v>
      </c>
      <c r="X5" s="143">
        <f t="shared" si="6"/>
        <v>21</v>
      </c>
      <c r="Y5" s="143">
        <f t="shared" si="6"/>
        <v>22</v>
      </c>
      <c r="Z5" s="143">
        <f t="shared" si="6"/>
        <v>23</v>
      </c>
      <c r="AA5" s="143">
        <f t="shared" si="6"/>
        <v>24</v>
      </c>
      <c r="AB5" s="143">
        <f t="shared" si="6"/>
        <v>25</v>
      </c>
      <c r="AC5" s="143">
        <f t="shared" si="6"/>
        <v>26</v>
      </c>
      <c r="AD5" s="143">
        <f t="shared" si="6"/>
        <v>27</v>
      </c>
      <c r="AE5" s="143">
        <f t="shared" si="6"/>
        <v>28</v>
      </c>
      <c r="AF5" s="143">
        <f t="shared" si="6"/>
        <v>29</v>
      </c>
      <c r="AG5" s="143">
        <f t="shared" si="6"/>
        <v>30</v>
      </c>
      <c r="AH5" s="143">
        <f t="shared" si="6"/>
        <v>31</v>
      </c>
      <c r="AI5" s="143">
        <f t="shared" si="6"/>
        <v>32</v>
      </c>
      <c r="AJ5" s="143">
        <f t="shared" si="6"/>
        <v>33</v>
      </c>
      <c r="AK5" s="143">
        <f t="shared" si="6"/>
        <v>34</v>
      </c>
      <c r="AL5" s="143">
        <f t="shared" si="6"/>
        <v>35</v>
      </c>
      <c r="AM5" s="143">
        <f t="shared" si="6"/>
        <v>36</v>
      </c>
      <c r="AN5" s="143">
        <f t="shared" si="6"/>
        <v>37</v>
      </c>
      <c r="AO5" s="143">
        <f t="shared" si="6"/>
        <v>38</v>
      </c>
      <c r="AP5" s="143">
        <f t="shared" si="6"/>
        <v>39</v>
      </c>
      <c r="AQ5" s="143">
        <f t="shared" si="6"/>
        <v>40</v>
      </c>
      <c r="AR5" s="143">
        <f t="shared" si="6"/>
        <v>41</v>
      </c>
      <c r="AS5" s="143">
        <f t="shared" si="6"/>
        <v>42</v>
      </c>
      <c r="AT5" s="143">
        <f t="shared" si="6"/>
        <v>43</v>
      </c>
      <c r="AU5" s="143">
        <f t="shared" si="6"/>
        <v>44</v>
      </c>
      <c r="AV5" s="143">
        <f t="shared" si="6"/>
        <v>45</v>
      </c>
      <c r="AW5" s="143">
        <f t="shared" si="6"/>
        <v>46</v>
      </c>
      <c r="AX5" s="143">
        <f t="shared" si="6"/>
        <v>47</v>
      </c>
      <c r="AY5" s="143">
        <f t="shared" si="6"/>
        <v>48</v>
      </c>
      <c r="AZ5" s="143">
        <f t="shared" si="6"/>
        <v>49</v>
      </c>
      <c r="BA5" s="143">
        <f t="shared" si="6"/>
        <v>50</v>
      </c>
      <c r="BB5" s="143">
        <f t="shared" si="6"/>
        <v>51</v>
      </c>
      <c r="BC5" s="143">
        <f t="shared" si="6"/>
        <v>52</v>
      </c>
      <c r="BD5" s="143">
        <f t="shared" si="6"/>
        <v>52</v>
      </c>
      <c r="BE5" s="143">
        <f t="shared" si="6"/>
        <v>1</v>
      </c>
      <c r="BF5" s="143">
        <f t="shared" si="6"/>
        <v>2</v>
      </c>
      <c r="BG5" s="143">
        <f t="shared" si="6"/>
        <v>3</v>
      </c>
      <c r="BH5" s="143">
        <f t="shared" si="6"/>
        <v>4</v>
      </c>
      <c r="BI5" s="143">
        <f t="shared" si="6"/>
        <v>5</v>
      </c>
      <c r="BJ5" s="143">
        <f t="shared" si="6"/>
        <v>6</v>
      </c>
      <c r="BK5" s="143">
        <f t="shared" si="6"/>
        <v>7</v>
      </c>
      <c r="BL5" s="143">
        <f t="shared" si="6"/>
        <v>8</v>
      </c>
      <c r="BM5" s="143">
        <f t="shared" si="6"/>
        <v>9</v>
      </c>
      <c r="BN5" s="143">
        <f t="shared" si="6"/>
        <v>10</v>
      </c>
      <c r="BO5" s="143">
        <f t="shared" si="6"/>
        <v>11</v>
      </c>
      <c r="BP5" s="143">
        <f aca="true" t="shared" si="7" ref="BP5:EA5">BP1</f>
        <v>12</v>
      </c>
      <c r="BQ5" s="143">
        <f t="shared" si="7"/>
        <v>13</v>
      </c>
      <c r="BR5" s="143">
        <f t="shared" si="7"/>
        <v>14</v>
      </c>
      <c r="BS5" s="143">
        <f t="shared" si="7"/>
        <v>15</v>
      </c>
      <c r="BT5" s="143">
        <f t="shared" si="7"/>
        <v>16</v>
      </c>
      <c r="BU5" s="143">
        <f t="shared" si="7"/>
        <v>17</v>
      </c>
      <c r="BV5" s="143">
        <f t="shared" si="7"/>
        <v>18</v>
      </c>
      <c r="BW5" s="143">
        <f t="shared" si="7"/>
        <v>19</v>
      </c>
      <c r="BX5" s="143">
        <f t="shared" si="7"/>
        <v>20</v>
      </c>
      <c r="BY5" s="143">
        <f t="shared" si="7"/>
        <v>21</v>
      </c>
      <c r="BZ5" s="143">
        <f t="shared" si="7"/>
        <v>22</v>
      </c>
      <c r="CA5" s="143">
        <f t="shared" si="7"/>
        <v>23</v>
      </c>
      <c r="CB5" s="143">
        <f t="shared" si="7"/>
        <v>24</v>
      </c>
      <c r="CC5" s="143">
        <f t="shared" si="7"/>
        <v>25</v>
      </c>
      <c r="CD5" s="143">
        <f t="shared" si="7"/>
        <v>26</v>
      </c>
      <c r="CE5" s="143">
        <f t="shared" si="7"/>
        <v>27</v>
      </c>
      <c r="CF5" s="143">
        <f t="shared" si="7"/>
        <v>28</v>
      </c>
      <c r="CG5" s="143">
        <f t="shared" si="7"/>
        <v>29</v>
      </c>
      <c r="CH5" s="143">
        <f t="shared" si="7"/>
        <v>30</v>
      </c>
      <c r="CI5" s="143">
        <f t="shared" si="7"/>
        <v>31</v>
      </c>
      <c r="CJ5" s="143">
        <f t="shared" si="7"/>
        <v>32</v>
      </c>
      <c r="CK5" s="143">
        <f t="shared" si="7"/>
        <v>33</v>
      </c>
      <c r="CL5" s="143">
        <f t="shared" si="7"/>
        <v>34</v>
      </c>
      <c r="CM5" s="143">
        <f t="shared" si="7"/>
        <v>35</v>
      </c>
      <c r="CN5" s="143">
        <f t="shared" si="7"/>
        <v>36</v>
      </c>
      <c r="CO5" s="143">
        <f t="shared" si="7"/>
        <v>37</v>
      </c>
      <c r="CP5" s="143">
        <f t="shared" si="7"/>
        <v>38</v>
      </c>
      <c r="CQ5" s="143">
        <f t="shared" si="7"/>
        <v>39</v>
      </c>
      <c r="CR5" s="143">
        <f t="shared" si="7"/>
        <v>40</v>
      </c>
      <c r="CS5" s="143">
        <f t="shared" si="7"/>
        <v>41</v>
      </c>
      <c r="CT5" s="143">
        <f t="shared" si="7"/>
        <v>42</v>
      </c>
      <c r="CU5" s="143">
        <f t="shared" si="7"/>
        <v>43</v>
      </c>
      <c r="CV5" s="143">
        <f t="shared" si="7"/>
        <v>44</v>
      </c>
      <c r="CW5" s="143">
        <f t="shared" si="7"/>
        <v>45</v>
      </c>
      <c r="CX5" s="143">
        <f t="shared" si="7"/>
        <v>46</v>
      </c>
      <c r="CY5" s="143">
        <f t="shared" si="7"/>
        <v>47</v>
      </c>
      <c r="CZ5" s="143">
        <f t="shared" si="7"/>
        <v>48</v>
      </c>
      <c r="DA5" s="143">
        <f t="shared" si="7"/>
        <v>49</v>
      </c>
      <c r="DB5" s="143">
        <f t="shared" si="7"/>
        <v>50</v>
      </c>
      <c r="DC5" s="143">
        <f t="shared" si="7"/>
        <v>51</v>
      </c>
      <c r="DD5" s="143">
        <f t="shared" si="7"/>
        <v>52</v>
      </c>
      <c r="DE5" s="143">
        <f t="shared" si="7"/>
        <v>52</v>
      </c>
      <c r="DF5" s="143">
        <f t="shared" si="7"/>
        <v>1</v>
      </c>
      <c r="DG5" s="143">
        <f t="shared" si="7"/>
        <v>2</v>
      </c>
      <c r="DH5" s="143">
        <f t="shared" si="7"/>
        <v>3</v>
      </c>
      <c r="DI5" s="143">
        <f t="shared" si="7"/>
        <v>4</v>
      </c>
      <c r="DJ5" s="143">
        <f t="shared" si="7"/>
        <v>5</v>
      </c>
      <c r="DK5" s="143">
        <f t="shared" si="7"/>
        <v>6</v>
      </c>
      <c r="DL5" s="143">
        <f t="shared" si="7"/>
        <v>7</v>
      </c>
      <c r="DM5" s="143">
        <f t="shared" si="7"/>
        <v>8</v>
      </c>
      <c r="DN5" s="143">
        <f t="shared" si="7"/>
        <v>9</v>
      </c>
      <c r="DO5" s="143">
        <f t="shared" si="7"/>
        <v>10</v>
      </c>
      <c r="DP5" s="143">
        <f t="shared" si="7"/>
        <v>11</v>
      </c>
      <c r="DQ5" s="143">
        <f t="shared" si="7"/>
        <v>12</v>
      </c>
      <c r="DR5" s="143">
        <f t="shared" si="7"/>
        <v>13</v>
      </c>
      <c r="DS5" s="143">
        <f t="shared" si="7"/>
        <v>14</v>
      </c>
      <c r="DT5" s="143">
        <f t="shared" si="7"/>
        <v>15</v>
      </c>
      <c r="DU5" s="143">
        <f t="shared" si="7"/>
        <v>16</v>
      </c>
      <c r="DV5" s="143">
        <f t="shared" si="7"/>
        <v>17</v>
      </c>
      <c r="DW5" s="143">
        <f t="shared" si="7"/>
        <v>18</v>
      </c>
      <c r="DX5" s="143">
        <f t="shared" si="7"/>
        <v>19</v>
      </c>
      <c r="DY5" s="143">
        <f t="shared" si="7"/>
        <v>20</v>
      </c>
      <c r="DZ5" s="143">
        <f t="shared" si="7"/>
        <v>21</v>
      </c>
      <c r="EA5" s="143">
        <f t="shared" si="7"/>
        <v>22</v>
      </c>
      <c r="EB5" s="143">
        <f aca="true" t="shared" si="8" ref="EB5:FE5">EB1</f>
        <v>23</v>
      </c>
      <c r="EC5" s="143">
        <f t="shared" si="8"/>
        <v>24</v>
      </c>
      <c r="ED5" s="143">
        <f t="shared" si="8"/>
        <v>25</v>
      </c>
      <c r="EE5" s="143">
        <f t="shared" si="8"/>
        <v>26</v>
      </c>
      <c r="EF5" s="143">
        <f t="shared" si="8"/>
        <v>27</v>
      </c>
      <c r="EG5" s="143">
        <f t="shared" si="8"/>
        <v>28</v>
      </c>
      <c r="EH5" s="143">
        <f t="shared" si="8"/>
        <v>29</v>
      </c>
      <c r="EI5" s="143">
        <f t="shared" si="8"/>
        <v>30</v>
      </c>
      <c r="EJ5" s="143">
        <f t="shared" si="8"/>
        <v>31</v>
      </c>
      <c r="EK5" s="143">
        <f t="shared" si="8"/>
        <v>32</v>
      </c>
      <c r="EL5" s="143">
        <f t="shared" si="8"/>
        <v>33</v>
      </c>
      <c r="EM5" s="143">
        <f t="shared" si="8"/>
        <v>34</v>
      </c>
      <c r="EN5" s="143">
        <f t="shared" si="8"/>
        <v>35</v>
      </c>
      <c r="EO5" s="143">
        <f t="shared" si="8"/>
        <v>36</v>
      </c>
      <c r="EP5" s="143">
        <f t="shared" si="8"/>
        <v>37</v>
      </c>
      <c r="EQ5" s="143">
        <f t="shared" si="8"/>
        <v>38</v>
      </c>
      <c r="ER5" s="143">
        <f t="shared" si="8"/>
        <v>39</v>
      </c>
      <c r="ES5" s="143">
        <f t="shared" si="8"/>
        <v>40</v>
      </c>
      <c r="ET5" s="143">
        <f t="shared" si="8"/>
        <v>41</v>
      </c>
      <c r="EU5" s="143">
        <f t="shared" si="8"/>
        <v>42</v>
      </c>
      <c r="EV5" s="143">
        <f t="shared" si="8"/>
        <v>43</v>
      </c>
      <c r="EW5" s="143">
        <f t="shared" si="8"/>
        <v>44</v>
      </c>
      <c r="EX5" s="143">
        <f t="shared" si="8"/>
        <v>45</v>
      </c>
      <c r="EY5" s="143">
        <f t="shared" si="8"/>
        <v>46</v>
      </c>
      <c r="EZ5" s="143">
        <f t="shared" si="8"/>
        <v>47</v>
      </c>
      <c r="FA5" s="143">
        <f t="shared" si="8"/>
        <v>48</v>
      </c>
      <c r="FB5" s="143">
        <f t="shared" si="8"/>
        <v>49</v>
      </c>
      <c r="FC5" s="143">
        <f t="shared" si="8"/>
        <v>50</v>
      </c>
      <c r="FD5" s="143">
        <f t="shared" si="8"/>
        <v>51</v>
      </c>
      <c r="FE5" s="143">
        <f t="shared" si="8"/>
        <v>52</v>
      </c>
      <c r="FF5" s="110" t="s">
        <v>33</v>
      </c>
    </row>
    <row r="6" spans="1:162" ht="13.5">
      <c r="A6" s="114"/>
      <c r="B6" s="125">
        <f>LOOKUP(B3,D7:J7,D9:J9)</f>
        <v>44200</v>
      </c>
      <c r="C6" s="114"/>
      <c r="D6" s="126">
        <f aca="true" t="shared" si="9" ref="D6:K6">D8</f>
        <v>44197</v>
      </c>
      <c r="E6" s="126">
        <f t="shared" si="9"/>
        <v>44198</v>
      </c>
      <c r="F6" s="126">
        <f t="shared" si="9"/>
        <v>44199</v>
      </c>
      <c r="G6" s="126">
        <f t="shared" si="9"/>
        <v>44200</v>
      </c>
      <c r="H6" s="126">
        <f t="shared" si="9"/>
        <v>44201</v>
      </c>
      <c r="I6" s="126">
        <f t="shared" si="9"/>
        <v>44202</v>
      </c>
      <c r="J6" s="126">
        <f t="shared" si="9"/>
        <v>44203</v>
      </c>
      <c r="K6" s="126">
        <f t="shared" si="9"/>
        <v>41280</v>
      </c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26">
        <f aca="true" t="shared" si="10" ref="AZ6:BG6">AZ8</f>
        <v>44562</v>
      </c>
      <c r="BA6" s="126">
        <f t="shared" si="10"/>
        <v>44563</v>
      </c>
      <c r="BB6" s="126">
        <f t="shared" si="10"/>
        <v>44564</v>
      </c>
      <c r="BC6" s="126">
        <f t="shared" si="10"/>
        <v>44565</v>
      </c>
      <c r="BD6" s="126">
        <f t="shared" si="10"/>
        <v>44566</v>
      </c>
      <c r="BE6" s="126">
        <f t="shared" si="10"/>
        <v>44567</v>
      </c>
      <c r="BF6" s="126">
        <f t="shared" si="10"/>
        <v>44568</v>
      </c>
      <c r="BG6" s="126">
        <f t="shared" si="10"/>
        <v>41280</v>
      </c>
      <c r="CS6" s="114"/>
      <c r="CT6" s="114"/>
      <c r="CU6" s="114"/>
      <c r="CV6" s="114"/>
      <c r="CW6" s="114"/>
      <c r="CX6" s="114"/>
      <c r="CY6" s="114"/>
      <c r="CZ6" s="114"/>
      <c r="DA6" s="126">
        <f aca="true" t="shared" si="11" ref="DA6:DH6">DA8</f>
        <v>44927</v>
      </c>
      <c r="DB6" s="126">
        <f t="shared" si="11"/>
        <v>44928</v>
      </c>
      <c r="DC6" s="126">
        <f t="shared" si="11"/>
        <v>44929</v>
      </c>
      <c r="DD6" s="126">
        <f t="shared" si="11"/>
        <v>44930</v>
      </c>
      <c r="DE6" s="126">
        <f t="shared" si="11"/>
        <v>44931</v>
      </c>
      <c r="DF6" s="126">
        <f t="shared" si="11"/>
        <v>44932</v>
      </c>
      <c r="DG6" s="126">
        <f t="shared" si="11"/>
        <v>44933</v>
      </c>
      <c r="DH6" s="126">
        <f t="shared" si="11"/>
        <v>41280</v>
      </c>
      <c r="FF6" s="110" t="s">
        <v>33</v>
      </c>
    </row>
    <row r="7" spans="1:112" ht="13.5">
      <c r="A7" s="114"/>
      <c r="B7" s="127" t="str">
        <f>IF(OR(B3=1,B3=2),"Week 1","Week 2")</f>
        <v>Week 2</v>
      </c>
      <c r="C7" s="114"/>
      <c r="D7" s="114">
        <f>WEEKDAY(D8)</f>
        <v>6</v>
      </c>
      <c r="E7" s="114">
        <f aca="true" t="shared" si="12" ref="E7:K7">WEEKDAY(E8)</f>
        <v>7</v>
      </c>
      <c r="F7" s="114">
        <f t="shared" si="12"/>
        <v>1</v>
      </c>
      <c r="G7" s="114">
        <f t="shared" si="12"/>
        <v>2</v>
      </c>
      <c r="H7" s="114">
        <f t="shared" si="12"/>
        <v>3</v>
      </c>
      <c r="I7" s="114">
        <f t="shared" si="12"/>
        <v>4</v>
      </c>
      <c r="J7" s="114">
        <f t="shared" si="12"/>
        <v>5</v>
      </c>
      <c r="K7" s="114">
        <f t="shared" si="12"/>
        <v>1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>
        <f aca="true" t="shared" si="13" ref="AR7:AY7">WEEKDAY(AR8)</f>
        <v>6</v>
      </c>
      <c r="AS7" s="114">
        <f t="shared" si="13"/>
        <v>7</v>
      </c>
      <c r="AT7" s="114">
        <f t="shared" si="13"/>
        <v>1</v>
      </c>
      <c r="AU7" s="114">
        <f t="shared" si="13"/>
        <v>2</v>
      </c>
      <c r="AV7" s="114">
        <f t="shared" si="13"/>
        <v>3</v>
      </c>
      <c r="AW7" s="114">
        <f t="shared" si="13"/>
        <v>4</v>
      </c>
      <c r="AX7" s="114">
        <f t="shared" si="13"/>
        <v>5</v>
      </c>
      <c r="AY7" s="114">
        <f t="shared" si="13"/>
        <v>6</v>
      </c>
      <c r="AZ7" s="114">
        <f>WEEKDAY(AZ8)</f>
        <v>7</v>
      </c>
      <c r="BA7" s="114">
        <f aca="true" t="shared" si="14" ref="BA7:BG7">WEEKDAY(BA8)</f>
        <v>1</v>
      </c>
      <c r="BB7" s="114">
        <f t="shared" si="14"/>
        <v>2</v>
      </c>
      <c r="BC7" s="114">
        <f t="shared" si="14"/>
        <v>3</v>
      </c>
      <c r="BD7" s="114">
        <f t="shared" si="14"/>
        <v>4</v>
      </c>
      <c r="BE7" s="114">
        <f t="shared" si="14"/>
        <v>5</v>
      </c>
      <c r="BF7" s="114">
        <f t="shared" si="14"/>
        <v>6</v>
      </c>
      <c r="BG7" s="114">
        <f t="shared" si="14"/>
        <v>1</v>
      </c>
      <c r="CS7" s="114">
        <f aca="true" t="shared" si="15" ref="CS7:CZ7">WEEKDAY(CS8)</f>
        <v>7</v>
      </c>
      <c r="CT7" s="114">
        <f t="shared" si="15"/>
        <v>1</v>
      </c>
      <c r="CU7" s="114">
        <f t="shared" si="15"/>
        <v>2</v>
      </c>
      <c r="CV7" s="114">
        <f t="shared" si="15"/>
        <v>3</v>
      </c>
      <c r="CW7" s="114">
        <f t="shared" si="15"/>
        <v>4</v>
      </c>
      <c r="CX7" s="114">
        <f t="shared" si="15"/>
        <v>5</v>
      </c>
      <c r="CY7" s="114">
        <f t="shared" si="15"/>
        <v>6</v>
      </c>
      <c r="CZ7" s="114">
        <f t="shared" si="15"/>
        <v>7</v>
      </c>
      <c r="DA7" s="114">
        <f>WEEKDAY(DA8)</f>
        <v>1</v>
      </c>
      <c r="DB7" s="114">
        <f aca="true" t="shared" si="16" ref="DB7:DH7">WEEKDAY(DB8)</f>
        <v>2</v>
      </c>
      <c r="DC7" s="114">
        <f t="shared" si="16"/>
        <v>3</v>
      </c>
      <c r="DD7" s="114">
        <f t="shared" si="16"/>
        <v>4</v>
      </c>
      <c r="DE7" s="114">
        <f t="shared" si="16"/>
        <v>5</v>
      </c>
      <c r="DF7" s="114">
        <f t="shared" si="16"/>
        <v>6</v>
      </c>
      <c r="DG7" s="114">
        <f t="shared" si="16"/>
        <v>7</v>
      </c>
      <c r="DH7" s="114">
        <f t="shared" si="16"/>
        <v>1</v>
      </c>
    </row>
    <row r="8" spans="1:112" ht="13.5">
      <c r="A8" s="114"/>
      <c r="B8" s="128"/>
      <c r="C8" s="114"/>
      <c r="D8" s="129">
        <f>DATE(B11,1,1)</f>
        <v>44197</v>
      </c>
      <c r="E8" s="129">
        <f aca="true" t="shared" si="17" ref="E8:J8">D8+1</f>
        <v>44198</v>
      </c>
      <c r="F8" s="129">
        <f t="shared" si="17"/>
        <v>44199</v>
      </c>
      <c r="G8" s="129">
        <f t="shared" si="17"/>
        <v>44200</v>
      </c>
      <c r="H8" s="129">
        <f t="shared" si="17"/>
        <v>44201</v>
      </c>
      <c r="I8" s="129">
        <f t="shared" si="17"/>
        <v>44202</v>
      </c>
      <c r="J8" s="129">
        <f t="shared" si="17"/>
        <v>44203</v>
      </c>
      <c r="K8" s="130">
        <v>41280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29">
        <f aca="true" t="shared" si="18" ref="AR8:AY8">AS8-1</f>
        <v>44554</v>
      </c>
      <c r="AS8" s="129">
        <f t="shared" si="18"/>
        <v>44555</v>
      </c>
      <c r="AT8" s="129">
        <f t="shared" si="18"/>
        <v>44556</v>
      </c>
      <c r="AU8" s="129">
        <f t="shared" si="18"/>
        <v>44557</v>
      </c>
      <c r="AV8" s="129">
        <f t="shared" si="18"/>
        <v>44558</v>
      </c>
      <c r="AW8" s="129">
        <f t="shared" si="18"/>
        <v>44559</v>
      </c>
      <c r="AX8" s="129">
        <f t="shared" si="18"/>
        <v>44560</v>
      </c>
      <c r="AY8" s="129">
        <f t="shared" si="18"/>
        <v>44561</v>
      </c>
      <c r="AZ8" s="131">
        <f>DATE(B11+1,1,1)</f>
        <v>44562</v>
      </c>
      <c r="BA8" s="129">
        <f aca="true" t="shared" si="19" ref="BA8:BF8">AZ8+1</f>
        <v>44563</v>
      </c>
      <c r="BB8" s="129">
        <f t="shared" si="19"/>
        <v>44564</v>
      </c>
      <c r="BC8" s="129">
        <f t="shared" si="19"/>
        <v>44565</v>
      </c>
      <c r="BD8" s="129">
        <f t="shared" si="19"/>
        <v>44566</v>
      </c>
      <c r="BE8" s="129">
        <f t="shared" si="19"/>
        <v>44567</v>
      </c>
      <c r="BF8" s="129">
        <f t="shared" si="19"/>
        <v>44568</v>
      </c>
      <c r="BG8" s="130">
        <v>41280</v>
      </c>
      <c r="CS8" s="129">
        <f aca="true" t="shared" si="20" ref="CS8:CZ8">CT8-1</f>
        <v>44919</v>
      </c>
      <c r="CT8" s="129">
        <f t="shared" si="20"/>
        <v>44920</v>
      </c>
      <c r="CU8" s="129">
        <f t="shared" si="20"/>
        <v>44921</v>
      </c>
      <c r="CV8" s="129">
        <f t="shared" si="20"/>
        <v>44922</v>
      </c>
      <c r="CW8" s="129">
        <f t="shared" si="20"/>
        <v>44923</v>
      </c>
      <c r="CX8" s="129">
        <f t="shared" si="20"/>
        <v>44924</v>
      </c>
      <c r="CY8" s="129">
        <f t="shared" si="20"/>
        <v>44925</v>
      </c>
      <c r="CZ8" s="129">
        <f t="shared" si="20"/>
        <v>44926</v>
      </c>
      <c r="DA8" s="131">
        <f>DATE(B11+2,1,1)</f>
        <v>44927</v>
      </c>
      <c r="DB8" s="129">
        <f aca="true" t="shared" si="21" ref="DB8:DG8">DA8+1</f>
        <v>44928</v>
      </c>
      <c r="DC8" s="129">
        <f t="shared" si="21"/>
        <v>44929</v>
      </c>
      <c r="DD8" s="129">
        <f t="shared" si="21"/>
        <v>44930</v>
      </c>
      <c r="DE8" s="129">
        <f t="shared" si="21"/>
        <v>44931</v>
      </c>
      <c r="DF8" s="129">
        <f t="shared" si="21"/>
        <v>44932</v>
      </c>
      <c r="DG8" s="129">
        <f t="shared" si="21"/>
        <v>44933</v>
      </c>
      <c r="DH8" s="130">
        <v>41280</v>
      </c>
    </row>
    <row r="9" spans="1:112" ht="13.5">
      <c r="A9" s="114"/>
      <c r="B9" s="125">
        <f ca="1">IF(WEEKDAY(TODAY())=6,TODAY()-4,IF(WEEKDAY(TODAY())=7,TODAY()-5,IF(WEEKDAY(TODAY())=1,TODAY()-6,IF(WEEKDAY(TODAY())=5,TODAY()-3,IF(WEEKDAY(TODAY())=4,TODAY()-2,IF(WEEKDAY(TODAY())=3,TODAY()-1,TODAY()))))))</f>
        <v>44200</v>
      </c>
      <c r="C9" s="114"/>
      <c r="D9" s="129">
        <f aca="true" t="shared" si="22" ref="D9:K9">IF(WEEKDAY(D8)=1,D8-6,IF(WEEKDAY(D8)=3,D8-1,IF(WEEKDAY(D8)=4,D8-2,IF(WEEKDAY(D8)=5,D8-3,IF(WEEKDAY(D8)=6,D8-4,IF(WEEKDAY(D8)=7,D8-5,D8))))))</f>
        <v>44193</v>
      </c>
      <c r="E9" s="129">
        <f t="shared" si="22"/>
        <v>44193</v>
      </c>
      <c r="F9" s="129">
        <f t="shared" si="22"/>
        <v>44193</v>
      </c>
      <c r="G9" s="129">
        <f t="shared" si="22"/>
        <v>44200</v>
      </c>
      <c r="H9" s="129">
        <f t="shared" si="22"/>
        <v>44200</v>
      </c>
      <c r="I9" s="129">
        <f t="shared" si="22"/>
        <v>44200</v>
      </c>
      <c r="J9" s="129">
        <f t="shared" si="22"/>
        <v>44200</v>
      </c>
      <c r="K9" s="129">
        <f t="shared" si="22"/>
        <v>41274</v>
      </c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29">
        <f aca="true" t="shared" si="23" ref="AR9:BG9">IF(WEEKDAY(AR8)=1,AR8-6,IF(WEEKDAY(AR8)=3,AR8-1,IF(WEEKDAY(AR8)=4,AR8-2,IF(WEEKDAY(AR8)=5,AR8-3,IF(WEEKDAY(AR8)=6,AR8-4,IF(WEEKDAY(AR8)=7,AR8-5,AR8))))))</f>
        <v>44550</v>
      </c>
      <c r="AS9" s="129">
        <f t="shared" si="23"/>
        <v>44550</v>
      </c>
      <c r="AT9" s="129">
        <f t="shared" si="23"/>
        <v>44550</v>
      </c>
      <c r="AU9" s="129">
        <f t="shared" si="23"/>
        <v>44557</v>
      </c>
      <c r="AV9" s="129">
        <f t="shared" si="23"/>
        <v>44557</v>
      </c>
      <c r="AW9" s="129">
        <f t="shared" si="23"/>
        <v>44557</v>
      </c>
      <c r="AX9" s="129">
        <f t="shared" si="23"/>
        <v>44557</v>
      </c>
      <c r="AY9" s="129">
        <f t="shared" si="23"/>
        <v>44557</v>
      </c>
      <c r="AZ9" s="129">
        <f t="shared" si="23"/>
        <v>44557</v>
      </c>
      <c r="BA9" s="129">
        <f t="shared" si="23"/>
        <v>44557</v>
      </c>
      <c r="BB9" s="129">
        <f t="shared" si="23"/>
        <v>44564</v>
      </c>
      <c r="BC9" s="129">
        <f t="shared" si="23"/>
        <v>44564</v>
      </c>
      <c r="BD9" s="129">
        <f t="shared" si="23"/>
        <v>44564</v>
      </c>
      <c r="BE9" s="129">
        <f t="shared" si="23"/>
        <v>44564</v>
      </c>
      <c r="BF9" s="129">
        <f t="shared" si="23"/>
        <v>44564</v>
      </c>
      <c r="BG9" s="129">
        <f t="shared" si="23"/>
        <v>41274</v>
      </c>
      <c r="CS9" s="129">
        <f aca="true" t="shared" si="24" ref="CS9:DH9">IF(WEEKDAY(CS8)=1,CS8-6,IF(WEEKDAY(CS8)=3,CS8-1,IF(WEEKDAY(CS8)=4,CS8-2,IF(WEEKDAY(CS8)=5,CS8-3,IF(WEEKDAY(CS8)=6,CS8-4,IF(WEEKDAY(CS8)=7,CS8-5,CS8))))))</f>
        <v>44914</v>
      </c>
      <c r="CT9" s="129">
        <f t="shared" si="24"/>
        <v>44914</v>
      </c>
      <c r="CU9" s="129">
        <f t="shared" si="24"/>
        <v>44921</v>
      </c>
      <c r="CV9" s="129">
        <f t="shared" si="24"/>
        <v>44921</v>
      </c>
      <c r="CW9" s="129">
        <f t="shared" si="24"/>
        <v>44921</v>
      </c>
      <c r="CX9" s="129">
        <f t="shared" si="24"/>
        <v>44921</v>
      </c>
      <c r="CY9" s="129">
        <f t="shared" si="24"/>
        <v>44921</v>
      </c>
      <c r="CZ9" s="129">
        <f t="shared" si="24"/>
        <v>44921</v>
      </c>
      <c r="DA9" s="129">
        <f t="shared" si="24"/>
        <v>44921</v>
      </c>
      <c r="DB9" s="129">
        <f t="shared" si="24"/>
        <v>44928</v>
      </c>
      <c r="DC9" s="129">
        <f t="shared" si="24"/>
        <v>44928</v>
      </c>
      <c r="DD9" s="129">
        <f t="shared" si="24"/>
        <v>44928</v>
      </c>
      <c r="DE9" s="129">
        <f t="shared" si="24"/>
        <v>44928</v>
      </c>
      <c r="DF9" s="129">
        <f t="shared" si="24"/>
        <v>44928</v>
      </c>
      <c r="DG9" s="129">
        <f t="shared" si="24"/>
        <v>44928</v>
      </c>
      <c r="DH9" s="129">
        <f t="shared" si="24"/>
        <v>41274</v>
      </c>
    </row>
    <row r="10" spans="1:56" ht="13.5" hidden="1">
      <c r="A10" s="114"/>
      <c r="B10" s="132">
        <f>IF(B3=2,(B9-B6)/7+1,(B9-B6)/7+2)</f>
        <v>2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</row>
    <row r="11" spans="1:56" ht="25.5">
      <c r="A11" s="114"/>
      <c r="B11" s="144">
        <f>YEAR(B9)</f>
        <v>2021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29">
        <f>DATE(B11,12,29)</f>
        <v>44559</v>
      </c>
      <c r="BD11" s="114"/>
    </row>
    <row r="12" spans="1:56" ht="13.5">
      <c r="A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>
        <f>WEEKDAY(BC11)</f>
        <v>4</v>
      </c>
      <c r="BD12" s="114"/>
    </row>
    <row r="13" spans="1:56" ht="51.75">
      <c r="A13" s="145" t="s">
        <v>55</v>
      </c>
      <c r="B13" s="146" t="str">
        <f>IF(ISNA(VLOOKUP(Year,years53wks,1,FALSE)),"52 weeks",VLOOKUP(Year,years53wks,1,FALSE))</f>
        <v>52 weeks</v>
      </c>
      <c r="C13" s="147">
        <f>IF(ISNA(VLOOKUP(Year,years53wks,1,FALSE)),VLOOKUP(Year,years53wks,1,TRUE),"53 weeks")</f>
        <v>2020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</row>
    <row r="14" spans="1:56" ht="13.5">
      <c r="A14" s="114"/>
      <c r="B14" s="133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34">
        <v>2004</v>
      </c>
      <c r="BB14" s="129">
        <f>DATE(BA14,1,1)</f>
        <v>37987</v>
      </c>
      <c r="BC14" s="114">
        <f aca="true" t="shared" si="25" ref="BC14:BC79">WEEKDAY(BB14)</f>
        <v>5</v>
      </c>
      <c r="BD14" s="114"/>
    </row>
    <row r="15" spans="1:56" ht="13.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>
        <v>2009</v>
      </c>
      <c r="BB15" s="129">
        <f aca="true" t="shared" si="26" ref="BB15:BB80">DATE(BA15,1,1)</f>
        <v>39814</v>
      </c>
      <c r="BC15" s="114">
        <f t="shared" si="25"/>
        <v>5</v>
      </c>
      <c r="BD15" s="114"/>
    </row>
    <row r="16" spans="1:56" ht="13.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>
        <v>2015</v>
      </c>
      <c r="BB16" s="129">
        <f t="shared" si="26"/>
        <v>42005</v>
      </c>
      <c r="BC16" s="114">
        <f t="shared" si="25"/>
        <v>5</v>
      </c>
      <c r="BD16" s="114"/>
    </row>
    <row r="17" spans="1:56" ht="13.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34">
        <v>2020</v>
      </c>
      <c r="BB17" s="129">
        <f t="shared" si="26"/>
        <v>43831</v>
      </c>
      <c r="BC17" s="135">
        <f t="shared" si="25"/>
        <v>4</v>
      </c>
      <c r="BD17" s="114"/>
    </row>
    <row r="18" spans="1:56" ht="13.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>
        <v>2026</v>
      </c>
      <c r="BB18" s="129">
        <f t="shared" si="26"/>
        <v>46023</v>
      </c>
      <c r="BC18" s="114">
        <f t="shared" si="25"/>
        <v>5</v>
      </c>
      <c r="BD18" s="114"/>
    </row>
    <row r="19" spans="1:56" ht="13.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34">
        <v>2032</v>
      </c>
      <c r="BB19" s="129">
        <f t="shared" si="26"/>
        <v>48214</v>
      </c>
      <c r="BC19" s="114">
        <f t="shared" si="25"/>
        <v>5</v>
      </c>
      <c r="BD19" s="114"/>
    </row>
    <row r="20" spans="1:56" ht="13.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>
        <v>2037</v>
      </c>
      <c r="BB20" s="129">
        <f t="shared" si="26"/>
        <v>50041</v>
      </c>
      <c r="BC20" s="114">
        <f t="shared" si="25"/>
        <v>5</v>
      </c>
      <c r="BD20" s="114"/>
    </row>
    <row r="21" spans="1:56" ht="13.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>
        <v>2043</v>
      </c>
      <c r="BB21" s="129">
        <f t="shared" si="26"/>
        <v>52232</v>
      </c>
      <c r="BC21" s="114">
        <f t="shared" si="25"/>
        <v>5</v>
      </c>
      <c r="BD21" s="114"/>
    </row>
    <row r="22" spans="1:56" ht="13.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34">
        <v>2048</v>
      </c>
      <c r="BB22" s="129">
        <f t="shared" si="26"/>
        <v>54058</v>
      </c>
      <c r="BC22" s="135">
        <f t="shared" si="25"/>
        <v>4</v>
      </c>
      <c r="BD22" s="114"/>
    </row>
    <row r="23" spans="1:56" ht="13.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>
        <v>2054</v>
      </c>
      <c r="BB23" s="129">
        <f t="shared" si="26"/>
        <v>56250</v>
      </c>
      <c r="BC23" s="114">
        <f t="shared" si="25"/>
        <v>5</v>
      </c>
      <c r="BD23" s="114"/>
    </row>
    <row r="24" spans="1:56" ht="13.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34">
        <v>2060</v>
      </c>
      <c r="BB24" s="129">
        <f t="shared" si="26"/>
        <v>58441</v>
      </c>
      <c r="BC24" s="114">
        <f t="shared" si="25"/>
        <v>5</v>
      </c>
      <c r="BD24" s="114"/>
    </row>
    <row r="25" spans="1:56" ht="13.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>
        <v>2065</v>
      </c>
      <c r="BB25" s="129">
        <f t="shared" si="26"/>
        <v>60268</v>
      </c>
      <c r="BC25" s="114">
        <f t="shared" si="25"/>
        <v>5</v>
      </c>
      <c r="BD25" s="114"/>
    </row>
    <row r="26" spans="1:56" ht="13.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>
        <v>2071</v>
      </c>
      <c r="BB26" s="129">
        <f t="shared" si="26"/>
        <v>62459</v>
      </c>
      <c r="BC26" s="114">
        <f t="shared" si="25"/>
        <v>5</v>
      </c>
      <c r="BD26" s="114"/>
    </row>
    <row r="27" spans="1:56" ht="13.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34">
        <v>2076</v>
      </c>
      <c r="BB27" s="129">
        <f t="shared" si="26"/>
        <v>64285</v>
      </c>
      <c r="BC27" s="135">
        <f t="shared" si="25"/>
        <v>4</v>
      </c>
      <c r="BD27" s="114"/>
    </row>
    <row r="28" spans="1:56" ht="13.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>
        <v>2082</v>
      </c>
      <c r="BB28" s="129">
        <f t="shared" si="26"/>
        <v>66477</v>
      </c>
      <c r="BC28" s="114">
        <f t="shared" si="25"/>
        <v>5</v>
      </c>
      <c r="BD28" s="114"/>
    </row>
    <row r="29" spans="1:56" ht="13.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34">
        <v>2088</v>
      </c>
      <c r="BB29" s="129">
        <f t="shared" si="26"/>
        <v>68668</v>
      </c>
      <c r="BC29" s="114">
        <f t="shared" si="25"/>
        <v>5</v>
      </c>
      <c r="BD29" s="114"/>
    </row>
    <row r="30" spans="1:56" ht="13.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>
        <v>2093</v>
      </c>
      <c r="BB30" s="129">
        <f t="shared" si="26"/>
        <v>70495</v>
      </c>
      <c r="BC30" s="114">
        <f t="shared" si="25"/>
        <v>5</v>
      </c>
      <c r="BD30" s="114"/>
    </row>
    <row r="31" spans="1:56" ht="13.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>
        <v>2099</v>
      </c>
      <c r="BB31" s="129">
        <f t="shared" si="26"/>
        <v>72686</v>
      </c>
      <c r="BC31" s="114">
        <f t="shared" si="25"/>
        <v>5</v>
      </c>
      <c r="BD31" s="114"/>
    </row>
    <row r="32" spans="1:56" ht="13.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>
        <v>2105</v>
      </c>
      <c r="BB32" s="129">
        <f t="shared" si="26"/>
        <v>74877</v>
      </c>
      <c r="BC32" s="114">
        <f t="shared" si="25"/>
        <v>5</v>
      </c>
      <c r="BD32" s="114"/>
    </row>
    <row r="33" spans="1:56" ht="13.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>
        <v>2111</v>
      </c>
      <c r="BB33" s="129">
        <f t="shared" si="26"/>
        <v>77068</v>
      </c>
      <c r="BC33" s="114">
        <f t="shared" si="25"/>
        <v>5</v>
      </c>
      <c r="BD33" s="114"/>
    </row>
    <row r="34" spans="1:56" ht="13.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34">
        <v>2116</v>
      </c>
      <c r="BB34" s="129">
        <f t="shared" si="26"/>
        <v>78894</v>
      </c>
      <c r="BC34" s="135">
        <f t="shared" si="25"/>
        <v>4</v>
      </c>
      <c r="BD34" s="114"/>
    </row>
    <row r="35" spans="1:56" ht="13.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>
        <v>2122</v>
      </c>
      <c r="BB35" s="129">
        <f t="shared" si="26"/>
        <v>81086</v>
      </c>
      <c r="BC35" s="114">
        <f t="shared" si="25"/>
        <v>5</v>
      </c>
      <c r="BD35" s="114"/>
    </row>
    <row r="36" spans="1:56" ht="13.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34">
        <v>2128</v>
      </c>
      <c r="BB36" s="129">
        <f t="shared" si="26"/>
        <v>83277</v>
      </c>
      <c r="BC36" s="114">
        <f t="shared" si="25"/>
        <v>5</v>
      </c>
      <c r="BD36" s="114"/>
    </row>
    <row r="37" spans="1:56" ht="13.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>
        <v>2201</v>
      </c>
      <c r="BB37" s="129">
        <f t="shared" si="26"/>
        <v>109940</v>
      </c>
      <c r="BC37" s="114">
        <f t="shared" si="25"/>
        <v>5</v>
      </c>
      <c r="BD37" s="114"/>
    </row>
    <row r="38" spans="1:56" ht="13.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>
        <v>2139</v>
      </c>
      <c r="BB38" s="129">
        <f t="shared" si="26"/>
        <v>87295</v>
      </c>
      <c r="BC38" s="114">
        <f t="shared" si="25"/>
        <v>5</v>
      </c>
      <c r="BD38" s="114"/>
    </row>
    <row r="39" spans="1:56" ht="13.5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34">
        <v>2144</v>
      </c>
      <c r="BB39" s="129">
        <f t="shared" si="26"/>
        <v>89121</v>
      </c>
      <c r="BC39" s="135">
        <f t="shared" si="25"/>
        <v>4</v>
      </c>
      <c r="BD39" s="114"/>
    </row>
    <row r="40" spans="1:56" ht="13.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>
        <v>2150</v>
      </c>
      <c r="BB40" s="129">
        <f t="shared" si="26"/>
        <v>91313</v>
      </c>
      <c r="BC40" s="114">
        <f t="shared" si="25"/>
        <v>5</v>
      </c>
      <c r="BD40" s="114"/>
    </row>
    <row r="41" spans="1:56" ht="13.5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34">
        <v>2156</v>
      </c>
      <c r="BB41" s="129">
        <f t="shared" si="26"/>
        <v>93504</v>
      </c>
      <c r="BC41" s="114">
        <f t="shared" si="25"/>
        <v>5</v>
      </c>
      <c r="BD41" s="114"/>
    </row>
    <row r="42" spans="1:56" ht="13.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>
        <v>2161</v>
      </c>
      <c r="BB42" s="129">
        <f t="shared" si="26"/>
        <v>95331</v>
      </c>
      <c r="BC42" s="114">
        <f t="shared" si="25"/>
        <v>5</v>
      </c>
      <c r="BD42" s="114"/>
    </row>
    <row r="43" spans="1:56" ht="13.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>
        <v>2167</v>
      </c>
      <c r="BB43" s="129">
        <f t="shared" si="26"/>
        <v>97522</v>
      </c>
      <c r="BC43" s="114">
        <f t="shared" si="25"/>
        <v>5</v>
      </c>
      <c r="BD43" s="114"/>
    </row>
    <row r="44" spans="1:56" ht="13.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34">
        <v>2172</v>
      </c>
      <c r="BB44" s="129">
        <f t="shared" si="26"/>
        <v>99348</v>
      </c>
      <c r="BC44" s="135">
        <f t="shared" si="25"/>
        <v>4</v>
      </c>
      <c r="BD44" s="114"/>
    </row>
    <row r="45" spans="1:56" ht="13.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>
        <v>2178</v>
      </c>
      <c r="BB45" s="129">
        <f t="shared" si="26"/>
        <v>101540</v>
      </c>
      <c r="BC45" s="114">
        <f t="shared" si="25"/>
        <v>5</v>
      </c>
      <c r="BD45" s="114"/>
    </row>
    <row r="46" spans="1:56" ht="13.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34">
        <v>2184</v>
      </c>
      <c r="BB46" s="129">
        <f t="shared" si="26"/>
        <v>103731</v>
      </c>
      <c r="BC46" s="114">
        <f t="shared" si="25"/>
        <v>5</v>
      </c>
      <c r="BD46" s="114"/>
    </row>
    <row r="47" spans="1:56" ht="13.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>
        <v>2189</v>
      </c>
      <c r="BB47" s="129">
        <f t="shared" si="26"/>
        <v>105558</v>
      </c>
      <c r="BC47" s="114">
        <f t="shared" si="25"/>
        <v>5</v>
      </c>
      <c r="BD47" s="114"/>
    </row>
    <row r="48" spans="1:56" ht="13.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>
        <v>2195</v>
      </c>
      <c r="BB48" s="129">
        <f t="shared" si="26"/>
        <v>107749</v>
      </c>
      <c r="BC48" s="114">
        <f t="shared" si="25"/>
        <v>5</v>
      </c>
      <c r="BD48" s="114"/>
    </row>
    <row r="49" spans="1:56" ht="13.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>
        <v>2201</v>
      </c>
      <c r="BB49" s="129">
        <f t="shared" si="26"/>
        <v>109940</v>
      </c>
      <c r="BC49" s="114">
        <f t="shared" si="25"/>
        <v>5</v>
      </c>
      <c r="BD49" s="114"/>
    </row>
    <row r="50" spans="1:56" ht="13.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>
        <v>2207</v>
      </c>
      <c r="BB50" s="129">
        <f t="shared" si="26"/>
        <v>112131</v>
      </c>
      <c r="BC50" s="114">
        <f t="shared" si="25"/>
        <v>5</v>
      </c>
      <c r="BD50" s="114"/>
    </row>
    <row r="51" spans="1:56" ht="13.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34">
        <v>2212</v>
      </c>
      <c r="BB51" s="129">
        <f t="shared" si="26"/>
        <v>113957</v>
      </c>
      <c r="BC51" s="135">
        <f t="shared" si="25"/>
        <v>4</v>
      </c>
      <c r="BD51" s="114"/>
    </row>
    <row r="52" spans="1:56" ht="13.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>
        <v>2218</v>
      </c>
      <c r="BB52" s="129">
        <f t="shared" si="26"/>
        <v>116149</v>
      </c>
      <c r="BC52" s="114">
        <f t="shared" si="25"/>
        <v>5</v>
      </c>
      <c r="BD52" s="114"/>
    </row>
    <row r="53" spans="1:56" ht="13.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34">
        <v>2224</v>
      </c>
      <c r="BB53" s="129">
        <f t="shared" si="26"/>
        <v>118340</v>
      </c>
      <c r="BC53" s="114">
        <f t="shared" si="25"/>
        <v>5</v>
      </c>
      <c r="BD53" s="114"/>
    </row>
    <row r="54" spans="1:56" ht="13.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>
        <v>2229</v>
      </c>
      <c r="BB54" s="129">
        <f t="shared" si="26"/>
        <v>120167</v>
      </c>
      <c r="BC54" s="114">
        <f t="shared" si="25"/>
        <v>5</v>
      </c>
      <c r="BD54" s="114"/>
    </row>
    <row r="55" spans="1:56" ht="13.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>
        <v>2235</v>
      </c>
      <c r="BB55" s="129">
        <f t="shared" si="26"/>
        <v>122358</v>
      </c>
      <c r="BC55" s="114">
        <f t="shared" si="25"/>
        <v>5</v>
      </c>
      <c r="BD55" s="114"/>
    </row>
    <row r="56" spans="1:56" ht="13.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34">
        <v>2240</v>
      </c>
      <c r="BB56" s="129">
        <f t="shared" si="26"/>
        <v>124184</v>
      </c>
      <c r="BC56" s="135">
        <f t="shared" si="25"/>
        <v>4</v>
      </c>
      <c r="BD56" s="114"/>
    </row>
    <row r="57" spans="1:56" ht="13.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>
        <v>2246</v>
      </c>
      <c r="BB57" s="129">
        <f t="shared" si="26"/>
        <v>126376</v>
      </c>
      <c r="BC57" s="114">
        <f t="shared" si="25"/>
        <v>5</v>
      </c>
      <c r="BD57" s="114"/>
    </row>
    <row r="58" spans="1:56" ht="13.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34">
        <v>2252</v>
      </c>
      <c r="BB58" s="129">
        <f t="shared" si="26"/>
        <v>128567</v>
      </c>
      <c r="BC58" s="114">
        <f t="shared" si="25"/>
        <v>5</v>
      </c>
      <c r="BD58" s="114"/>
    </row>
    <row r="59" spans="1:56" ht="13.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>
        <v>2257</v>
      </c>
      <c r="BB59" s="129">
        <f t="shared" si="26"/>
        <v>130394</v>
      </c>
      <c r="BC59" s="114">
        <f t="shared" si="25"/>
        <v>5</v>
      </c>
      <c r="BD59" s="114"/>
    </row>
    <row r="60" spans="1:56" ht="13.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>
        <v>2263</v>
      </c>
      <c r="BB60" s="129">
        <f t="shared" si="26"/>
        <v>132585</v>
      </c>
      <c r="BC60" s="114">
        <f t="shared" si="25"/>
        <v>5</v>
      </c>
      <c r="BD60" s="114"/>
    </row>
    <row r="61" spans="1:56" ht="13.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34">
        <v>2268</v>
      </c>
      <c r="BB61" s="129">
        <f t="shared" si="26"/>
        <v>134411</v>
      </c>
      <c r="BC61" s="135">
        <f t="shared" si="25"/>
        <v>4</v>
      </c>
      <c r="BD61" s="114"/>
    </row>
    <row r="62" spans="1:56" ht="13.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>
        <v>2274</v>
      </c>
      <c r="BB62" s="129">
        <f t="shared" si="26"/>
        <v>136603</v>
      </c>
      <c r="BC62" s="114">
        <f t="shared" si="25"/>
        <v>5</v>
      </c>
      <c r="BD62" s="114"/>
    </row>
    <row r="63" spans="1:56" ht="13.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34">
        <v>2280</v>
      </c>
      <c r="BB63" s="129">
        <f t="shared" si="26"/>
        <v>138794</v>
      </c>
      <c r="BC63" s="114">
        <f t="shared" si="25"/>
        <v>5</v>
      </c>
      <c r="BD63" s="114"/>
    </row>
    <row r="64" spans="1:56" ht="13.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>
        <v>2285</v>
      </c>
      <c r="BB64" s="129">
        <f t="shared" si="26"/>
        <v>140621</v>
      </c>
      <c r="BC64" s="114">
        <f t="shared" si="25"/>
        <v>5</v>
      </c>
      <c r="BD64" s="114"/>
    </row>
    <row r="65" spans="1:56" ht="13.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>
        <v>2291</v>
      </c>
      <c r="BB65" s="129">
        <f t="shared" si="26"/>
        <v>142812</v>
      </c>
      <c r="BC65" s="114">
        <f t="shared" si="25"/>
        <v>5</v>
      </c>
      <c r="BD65" s="114"/>
    </row>
    <row r="66" spans="1:56" ht="13.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34">
        <v>2296</v>
      </c>
      <c r="BB66" s="129">
        <f t="shared" si="26"/>
        <v>144638</v>
      </c>
      <c r="BC66" s="135">
        <f t="shared" si="25"/>
        <v>4</v>
      </c>
      <c r="BD66" s="114"/>
    </row>
    <row r="67" spans="1:56" ht="13.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>
        <v>2303</v>
      </c>
      <c r="BB67" s="129">
        <f t="shared" si="26"/>
        <v>147194</v>
      </c>
      <c r="BC67" s="114">
        <f t="shared" si="25"/>
        <v>5</v>
      </c>
      <c r="BD67" s="114"/>
    </row>
    <row r="68" spans="1:56" ht="13.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34">
        <v>2308</v>
      </c>
      <c r="BB68" s="129">
        <f t="shared" si="26"/>
        <v>149020</v>
      </c>
      <c r="BC68" s="135">
        <f t="shared" si="25"/>
        <v>4</v>
      </c>
      <c r="BD68" s="114"/>
    </row>
    <row r="69" spans="1:56" ht="13.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>
        <v>2314</v>
      </c>
      <c r="BB69" s="129">
        <f t="shared" si="26"/>
        <v>151212</v>
      </c>
      <c r="BC69" s="114">
        <f t="shared" si="25"/>
        <v>5</v>
      </c>
      <c r="BD69" s="114"/>
    </row>
    <row r="70" spans="1:56" ht="13.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34">
        <v>2320</v>
      </c>
      <c r="BB70" s="129">
        <f t="shared" si="26"/>
        <v>153403</v>
      </c>
      <c r="BC70" s="114">
        <f t="shared" si="25"/>
        <v>5</v>
      </c>
      <c r="BD70" s="114"/>
    </row>
    <row r="71" spans="1:56" ht="13.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>
        <v>2325</v>
      </c>
      <c r="BB71" s="129">
        <f t="shared" si="26"/>
        <v>155230</v>
      </c>
      <c r="BC71" s="114">
        <f t="shared" si="25"/>
        <v>5</v>
      </c>
      <c r="BD71" s="114"/>
    </row>
    <row r="72" spans="1:56" ht="13.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>
        <v>2331</v>
      </c>
      <c r="BB72" s="129">
        <f t="shared" si="26"/>
        <v>157421</v>
      </c>
      <c r="BC72" s="114">
        <f t="shared" si="25"/>
        <v>5</v>
      </c>
      <c r="BD72" s="114"/>
    </row>
    <row r="73" spans="1:56" ht="13.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34">
        <v>2336</v>
      </c>
      <c r="BB73" s="129">
        <f t="shared" si="26"/>
        <v>159247</v>
      </c>
      <c r="BC73" s="135">
        <f t="shared" si="25"/>
        <v>4</v>
      </c>
      <c r="BD73" s="114"/>
    </row>
    <row r="74" spans="1:56" ht="13.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>
        <v>2342</v>
      </c>
      <c r="BB74" s="129">
        <f t="shared" si="26"/>
        <v>161439</v>
      </c>
      <c r="BC74" s="114">
        <f t="shared" si="25"/>
        <v>5</v>
      </c>
      <c r="BD74" s="114"/>
    </row>
    <row r="75" spans="1:56" ht="13.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34">
        <v>2348</v>
      </c>
      <c r="BB75" s="129">
        <f t="shared" si="26"/>
        <v>163630</v>
      </c>
      <c r="BC75" s="114">
        <f t="shared" si="25"/>
        <v>5</v>
      </c>
      <c r="BD75" s="114"/>
    </row>
    <row r="76" spans="1:56" ht="13.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>
        <v>2353</v>
      </c>
      <c r="BB76" s="129">
        <f t="shared" si="26"/>
        <v>165457</v>
      </c>
      <c r="BC76" s="114">
        <f t="shared" si="25"/>
        <v>5</v>
      </c>
      <c r="BD76" s="114"/>
    </row>
    <row r="77" spans="1:56" ht="13.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>
        <v>2359</v>
      </c>
      <c r="BB77" s="129">
        <f t="shared" si="26"/>
        <v>167648</v>
      </c>
      <c r="BC77" s="114">
        <f t="shared" si="25"/>
        <v>5</v>
      </c>
      <c r="BD77" s="114"/>
    </row>
    <row r="78" spans="1:56" ht="13.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34">
        <v>2364</v>
      </c>
      <c r="BB78" s="129">
        <f t="shared" si="26"/>
        <v>169474</v>
      </c>
      <c r="BC78" s="135">
        <f t="shared" si="25"/>
        <v>4</v>
      </c>
      <c r="BD78" s="114"/>
    </row>
    <row r="79" spans="1:56" ht="13.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>
        <v>2370</v>
      </c>
      <c r="BB79" s="129">
        <f t="shared" si="26"/>
        <v>171666</v>
      </c>
      <c r="BC79" s="114">
        <f t="shared" si="25"/>
        <v>5</v>
      </c>
      <c r="BD79" s="114"/>
    </row>
    <row r="80" spans="1:56" ht="13.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34">
        <v>2376</v>
      </c>
      <c r="BB80" s="129">
        <f t="shared" si="26"/>
        <v>173857</v>
      </c>
      <c r="BC80" s="114">
        <f>WEEKDAY(BB80)</f>
        <v>5</v>
      </c>
      <c r="BD80" s="114"/>
    </row>
    <row r="81" spans="1:56" ht="13.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>
        <v>2381</v>
      </c>
      <c r="BB81" s="129">
        <f>DATE(BA81,1,1)</f>
        <v>175684</v>
      </c>
      <c r="BC81" s="114">
        <f>WEEKDAY(BB81)</f>
        <v>5</v>
      </c>
      <c r="BD81" s="114"/>
    </row>
    <row r="82" spans="1:56" ht="13.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>
        <v>2387</v>
      </c>
      <c r="BB82" s="129">
        <f>DATE(BA82,1,1)</f>
        <v>177875</v>
      </c>
      <c r="BC82" s="114">
        <f>WEEKDAY(BB82)</f>
        <v>5</v>
      </c>
      <c r="BD82" s="114"/>
    </row>
    <row r="83" spans="1:56" ht="13.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34">
        <v>2392</v>
      </c>
      <c r="BB83" s="129">
        <f>DATE(BA83,1,1)</f>
        <v>179701</v>
      </c>
      <c r="BC83" s="135">
        <f>WEEKDAY(BB83)</f>
        <v>4</v>
      </c>
      <c r="BD83" s="114"/>
    </row>
    <row r="84" spans="1:56" ht="13.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>
        <v>2398</v>
      </c>
      <c r="BB84" s="129">
        <f>DATE(BA84,1,1)</f>
        <v>181893</v>
      </c>
      <c r="BC84" s="114">
        <f>WEEKDAY(BB84)</f>
        <v>5</v>
      </c>
      <c r="BD84" s="114"/>
    </row>
    <row r="85" spans="1:56" ht="13.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29"/>
      <c r="BC85" s="114"/>
      <c r="BD85" s="114"/>
    </row>
    <row r="86" spans="1:56" ht="13.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29"/>
      <c r="BC86" s="114"/>
      <c r="BD86" s="114"/>
    </row>
    <row r="87" spans="1:56" ht="13.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29"/>
      <c r="BC87" s="114"/>
      <c r="BD87" s="114"/>
    </row>
    <row r="88" spans="1:56" ht="13.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</row>
    <row r="89" spans="1:56" ht="13.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</row>
    <row r="90" spans="1:56" ht="13.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</row>
    <row r="91" spans="1:56" ht="13.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</row>
    <row r="92" spans="1:56" ht="13.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</row>
    <row r="93" spans="1:56" ht="13.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</row>
    <row r="94" spans="1:56" ht="13.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</row>
    <row r="95" spans="1:56" ht="13.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</row>
    <row r="96" spans="1:56" ht="13.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</row>
    <row r="97" spans="1:56" ht="13.5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</row>
    <row r="98" spans="1:56" ht="13.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</row>
    <row r="99" spans="1:56" ht="13.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</row>
    <row r="100" spans="1:56" ht="13.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</row>
    <row r="101" spans="1:56" ht="13.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</row>
    <row r="102" spans="1:56" ht="13.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</row>
    <row r="103" spans="3:56" ht="13.5"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</row>
    <row r="104" spans="1:56" ht="13.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</row>
    <row r="105" spans="1:107" ht="13.5">
      <c r="A105" s="114">
        <f>C2</f>
        <v>44197</v>
      </c>
      <c r="B105" s="114">
        <f>IF(WEEKDAY(A105)=1,A105+1,IF(WEEKDAY(A105)=7,A105-5,IF(WEEKDAY(A105)=6,A105-4,IF(WEEKDAY(A105)=5,A105-3,IF(WEEKDAY(A105)=4,A105-2,IF(WEEKDAY(A105)=3,A105-1,A105))))))</f>
        <v>44193</v>
      </c>
      <c r="C105" s="136">
        <f aca="true" t="shared" si="27" ref="C105:BC105">C2</f>
        <v>44197</v>
      </c>
      <c r="D105" s="136">
        <f t="shared" si="27"/>
        <v>44200</v>
      </c>
      <c r="E105" s="136">
        <f t="shared" si="27"/>
        <v>44207</v>
      </c>
      <c r="F105" s="136">
        <f t="shared" si="27"/>
        <v>44214</v>
      </c>
      <c r="G105" s="136">
        <f t="shared" si="27"/>
        <v>44221</v>
      </c>
      <c r="H105" s="136">
        <f t="shared" si="27"/>
        <v>44228</v>
      </c>
      <c r="I105" s="136">
        <f t="shared" si="27"/>
        <v>44235</v>
      </c>
      <c r="J105" s="136">
        <f t="shared" si="27"/>
        <v>44242</v>
      </c>
      <c r="K105" s="136">
        <f t="shared" si="27"/>
        <v>44249</v>
      </c>
      <c r="L105" s="136">
        <f t="shared" si="27"/>
        <v>44256</v>
      </c>
      <c r="M105" s="136">
        <f t="shared" si="27"/>
        <v>44263</v>
      </c>
      <c r="N105" s="136">
        <f t="shared" si="27"/>
        <v>44270</v>
      </c>
      <c r="O105" s="136">
        <f t="shared" si="27"/>
        <v>44277</v>
      </c>
      <c r="P105" s="136">
        <f t="shared" si="27"/>
        <v>44284</v>
      </c>
      <c r="Q105" s="136">
        <f t="shared" si="27"/>
        <v>44291</v>
      </c>
      <c r="R105" s="136">
        <f t="shared" si="27"/>
        <v>44298</v>
      </c>
      <c r="S105" s="136">
        <f t="shared" si="27"/>
        <v>44305</v>
      </c>
      <c r="T105" s="136">
        <f t="shared" si="27"/>
        <v>44312</v>
      </c>
      <c r="U105" s="136">
        <f t="shared" si="27"/>
        <v>44319</v>
      </c>
      <c r="V105" s="136">
        <f t="shared" si="27"/>
        <v>44326</v>
      </c>
      <c r="W105" s="136">
        <f t="shared" si="27"/>
        <v>44333</v>
      </c>
      <c r="X105" s="136">
        <f t="shared" si="27"/>
        <v>44340</v>
      </c>
      <c r="Y105" s="136">
        <f t="shared" si="27"/>
        <v>44347</v>
      </c>
      <c r="Z105" s="136">
        <f t="shared" si="27"/>
        <v>44354</v>
      </c>
      <c r="AA105" s="136">
        <f t="shared" si="27"/>
        <v>44361</v>
      </c>
      <c r="AB105" s="136">
        <f t="shared" si="27"/>
        <v>44368</v>
      </c>
      <c r="AC105" s="136">
        <f t="shared" si="27"/>
        <v>44375</v>
      </c>
      <c r="AD105" s="136">
        <f t="shared" si="27"/>
        <v>44382</v>
      </c>
      <c r="AE105" s="136">
        <f t="shared" si="27"/>
        <v>44389</v>
      </c>
      <c r="AF105" s="136">
        <f t="shared" si="27"/>
        <v>44396</v>
      </c>
      <c r="AG105" s="136">
        <f t="shared" si="27"/>
        <v>44403</v>
      </c>
      <c r="AH105" s="136">
        <f t="shared" si="27"/>
        <v>44410</v>
      </c>
      <c r="AI105" s="136">
        <f t="shared" si="27"/>
        <v>44417</v>
      </c>
      <c r="AJ105" s="136">
        <f t="shared" si="27"/>
        <v>44424</v>
      </c>
      <c r="AK105" s="136">
        <f t="shared" si="27"/>
        <v>44431</v>
      </c>
      <c r="AL105" s="136">
        <f t="shared" si="27"/>
        <v>44438</v>
      </c>
      <c r="AM105" s="136">
        <f t="shared" si="27"/>
        <v>44445</v>
      </c>
      <c r="AN105" s="136">
        <f t="shared" si="27"/>
        <v>44452</v>
      </c>
      <c r="AO105" s="136">
        <f t="shared" si="27"/>
        <v>44459</v>
      </c>
      <c r="AP105" s="136">
        <f t="shared" si="27"/>
        <v>44466</v>
      </c>
      <c r="AQ105" s="136">
        <f t="shared" si="27"/>
        <v>44473</v>
      </c>
      <c r="AR105" s="136">
        <f t="shared" si="27"/>
        <v>44480</v>
      </c>
      <c r="AS105" s="136">
        <f t="shared" si="27"/>
        <v>44487</v>
      </c>
      <c r="AT105" s="136">
        <f t="shared" si="27"/>
        <v>44494</v>
      </c>
      <c r="AU105" s="136">
        <f t="shared" si="27"/>
        <v>44501</v>
      </c>
      <c r="AV105" s="136">
        <f t="shared" si="27"/>
        <v>44508</v>
      </c>
      <c r="AW105" s="136">
        <f t="shared" si="27"/>
        <v>44515</v>
      </c>
      <c r="AX105" s="136">
        <f t="shared" si="27"/>
        <v>44522</v>
      </c>
      <c r="AY105" s="136">
        <f t="shared" si="27"/>
        <v>44529</v>
      </c>
      <c r="AZ105" s="136">
        <f t="shared" si="27"/>
        <v>44536</v>
      </c>
      <c r="BA105" s="136">
        <f t="shared" si="27"/>
        <v>44543</v>
      </c>
      <c r="BB105" s="136">
        <f t="shared" si="27"/>
        <v>44550</v>
      </c>
      <c r="BC105" s="136">
        <f t="shared" si="27"/>
        <v>44557</v>
      </c>
      <c r="BD105" s="136"/>
      <c r="BE105" s="136">
        <f aca="true" t="shared" si="28" ref="BE105:DC105">BE2</f>
        <v>44564</v>
      </c>
      <c r="BF105" s="136">
        <f t="shared" si="28"/>
        <v>44571</v>
      </c>
      <c r="BG105" s="136">
        <f t="shared" si="28"/>
        <v>44578</v>
      </c>
      <c r="BH105" s="136">
        <f t="shared" si="28"/>
        <v>44585</v>
      </c>
      <c r="BI105" s="136">
        <f t="shared" si="28"/>
        <v>44592</v>
      </c>
      <c r="BJ105" s="136">
        <f t="shared" si="28"/>
        <v>44599</v>
      </c>
      <c r="BK105" s="136">
        <f t="shared" si="28"/>
        <v>44606</v>
      </c>
      <c r="BL105" s="136">
        <f t="shared" si="28"/>
        <v>44613</v>
      </c>
      <c r="BM105" s="136">
        <f t="shared" si="28"/>
        <v>44620</v>
      </c>
      <c r="BN105" s="136">
        <f t="shared" si="28"/>
        <v>44627</v>
      </c>
      <c r="BO105" s="136">
        <f t="shared" si="28"/>
        <v>44634</v>
      </c>
      <c r="BP105" s="136">
        <f t="shared" si="28"/>
        <v>44641</v>
      </c>
      <c r="BQ105" s="136">
        <f t="shared" si="28"/>
        <v>44648</v>
      </c>
      <c r="BR105" s="136">
        <f t="shared" si="28"/>
        <v>44655</v>
      </c>
      <c r="BS105" s="136">
        <f t="shared" si="28"/>
        <v>44662</v>
      </c>
      <c r="BT105" s="136">
        <f t="shared" si="28"/>
        <v>44669</v>
      </c>
      <c r="BU105" s="136">
        <f t="shared" si="28"/>
        <v>44676</v>
      </c>
      <c r="BV105" s="136">
        <f t="shared" si="28"/>
        <v>44683</v>
      </c>
      <c r="BW105" s="136">
        <f t="shared" si="28"/>
        <v>44690</v>
      </c>
      <c r="BX105" s="136">
        <f t="shared" si="28"/>
        <v>44697</v>
      </c>
      <c r="BY105" s="136">
        <f t="shared" si="28"/>
        <v>44704</v>
      </c>
      <c r="BZ105" s="136">
        <f t="shared" si="28"/>
        <v>44711</v>
      </c>
      <c r="CA105" s="136">
        <f t="shared" si="28"/>
        <v>44718</v>
      </c>
      <c r="CB105" s="136">
        <f t="shared" si="28"/>
        <v>44725</v>
      </c>
      <c r="CC105" s="136">
        <f t="shared" si="28"/>
        <v>44732</v>
      </c>
      <c r="CD105" s="136">
        <f t="shared" si="28"/>
        <v>44739</v>
      </c>
      <c r="CE105" s="136">
        <f t="shared" si="28"/>
        <v>44746</v>
      </c>
      <c r="CF105" s="136">
        <f t="shared" si="28"/>
        <v>44753</v>
      </c>
      <c r="CG105" s="136">
        <f t="shared" si="28"/>
        <v>44760</v>
      </c>
      <c r="CH105" s="136">
        <f t="shared" si="28"/>
        <v>44767</v>
      </c>
      <c r="CI105" s="136">
        <f t="shared" si="28"/>
        <v>44774</v>
      </c>
      <c r="CJ105" s="136">
        <f t="shared" si="28"/>
        <v>44781</v>
      </c>
      <c r="CK105" s="136">
        <f t="shared" si="28"/>
        <v>44788</v>
      </c>
      <c r="CL105" s="136">
        <f t="shared" si="28"/>
        <v>44795</v>
      </c>
      <c r="CM105" s="136">
        <f t="shared" si="28"/>
        <v>44802</v>
      </c>
      <c r="CN105" s="136">
        <f t="shared" si="28"/>
        <v>44809</v>
      </c>
      <c r="CO105" s="136">
        <f t="shared" si="28"/>
        <v>44816</v>
      </c>
      <c r="CP105" s="136">
        <f t="shared" si="28"/>
        <v>44823</v>
      </c>
      <c r="CQ105" s="136">
        <f t="shared" si="28"/>
        <v>44830</v>
      </c>
      <c r="CR105" s="136">
        <f t="shared" si="28"/>
        <v>44837</v>
      </c>
      <c r="CS105" s="136">
        <f t="shared" si="28"/>
        <v>44844</v>
      </c>
      <c r="CT105" s="136">
        <f t="shared" si="28"/>
        <v>44851</v>
      </c>
      <c r="CU105" s="136">
        <f t="shared" si="28"/>
        <v>44858</v>
      </c>
      <c r="CV105" s="136">
        <f t="shared" si="28"/>
        <v>44865</v>
      </c>
      <c r="CW105" s="136">
        <f t="shared" si="28"/>
        <v>44872</v>
      </c>
      <c r="CX105" s="136">
        <f t="shared" si="28"/>
        <v>44879</v>
      </c>
      <c r="CY105" s="136">
        <f t="shared" si="28"/>
        <v>44886</v>
      </c>
      <c r="CZ105" s="136">
        <f t="shared" si="28"/>
        <v>44893</v>
      </c>
      <c r="DA105" s="136">
        <f t="shared" si="28"/>
        <v>44900</v>
      </c>
      <c r="DB105" s="136">
        <f t="shared" si="28"/>
        <v>44907</v>
      </c>
      <c r="DC105" s="136">
        <f t="shared" si="28"/>
        <v>44914</v>
      </c>
    </row>
    <row r="106" spans="2:107" ht="13.5">
      <c r="B106" s="110">
        <f>C106</f>
        <v>53</v>
      </c>
      <c r="C106" s="112">
        <f aca="true" t="shared" si="29" ref="C106:BC106">C1</f>
        <v>53</v>
      </c>
      <c r="D106" s="112">
        <f t="shared" si="29"/>
        <v>1</v>
      </c>
      <c r="E106" s="112">
        <f t="shared" si="29"/>
        <v>2</v>
      </c>
      <c r="F106" s="112">
        <f t="shared" si="29"/>
        <v>3</v>
      </c>
      <c r="G106" s="112">
        <f t="shared" si="29"/>
        <v>4</v>
      </c>
      <c r="H106" s="112">
        <f t="shared" si="29"/>
        <v>5</v>
      </c>
      <c r="I106" s="112">
        <f t="shared" si="29"/>
        <v>6</v>
      </c>
      <c r="J106" s="112">
        <f t="shared" si="29"/>
        <v>7</v>
      </c>
      <c r="K106" s="112">
        <f t="shared" si="29"/>
        <v>8</v>
      </c>
      <c r="L106" s="112">
        <f t="shared" si="29"/>
        <v>9</v>
      </c>
      <c r="M106" s="112">
        <f t="shared" si="29"/>
        <v>10</v>
      </c>
      <c r="N106" s="112">
        <f t="shared" si="29"/>
        <v>11</v>
      </c>
      <c r="O106" s="112">
        <f t="shared" si="29"/>
        <v>12</v>
      </c>
      <c r="P106" s="112">
        <f t="shared" si="29"/>
        <v>13</v>
      </c>
      <c r="Q106" s="112">
        <f t="shared" si="29"/>
        <v>14</v>
      </c>
      <c r="R106" s="112">
        <f t="shared" si="29"/>
        <v>15</v>
      </c>
      <c r="S106" s="112">
        <f t="shared" si="29"/>
        <v>16</v>
      </c>
      <c r="T106" s="112">
        <f t="shared" si="29"/>
        <v>17</v>
      </c>
      <c r="U106" s="112">
        <f t="shared" si="29"/>
        <v>18</v>
      </c>
      <c r="V106" s="112">
        <f t="shared" si="29"/>
        <v>19</v>
      </c>
      <c r="W106" s="112">
        <f t="shared" si="29"/>
        <v>20</v>
      </c>
      <c r="X106" s="112">
        <f t="shared" si="29"/>
        <v>21</v>
      </c>
      <c r="Y106" s="112">
        <f t="shared" si="29"/>
        <v>22</v>
      </c>
      <c r="Z106" s="112">
        <f t="shared" si="29"/>
        <v>23</v>
      </c>
      <c r="AA106" s="112">
        <f t="shared" si="29"/>
        <v>24</v>
      </c>
      <c r="AB106" s="112">
        <f t="shared" si="29"/>
        <v>25</v>
      </c>
      <c r="AC106" s="112">
        <f t="shared" si="29"/>
        <v>26</v>
      </c>
      <c r="AD106" s="112">
        <f t="shared" si="29"/>
        <v>27</v>
      </c>
      <c r="AE106" s="112">
        <f t="shared" si="29"/>
        <v>28</v>
      </c>
      <c r="AF106" s="112">
        <f t="shared" si="29"/>
        <v>29</v>
      </c>
      <c r="AG106" s="112">
        <f t="shared" si="29"/>
        <v>30</v>
      </c>
      <c r="AH106" s="112">
        <f t="shared" si="29"/>
        <v>31</v>
      </c>
      <c r="AI106" s="112">
        <f t="shared" si="29"/>
        <v>32</v>
      </c>
      <c r="AJ106" s="112">
        <f t="shared" si="29"/>
        <v>33</v>
      </c>
      <c r="AK106" s="112">
        <f t="shared" si="29"/>
        <v>34</v>
      </c>
      <c r="AL106" s="112">
        <f t="shared" si="29"/>
        <v>35</v>
      </c>
      <c r="AM106" s="112">
        <f t="shared" si="29"/>
        <v>36</v>
      </c>
      <c r="AN106" s="112">
        <f t="shared" si="29"/>
        <v>37</v>
      </c>
      <c r="AO106" s="112">
        <f t="shared" si="29"/>
        <v>38</v>
      </c>
      <c r="AP106" s="112">
        <f t="shared" si="29"/>
        <v>39</v>
      </c>
      <c r="AQ106" s="112">
        <f t="shared" si="29"/>
        <v>40</v>
      </c>
      <c r="AR106" s="112">
        <f t="shared" si="29"/>
        <v>41</v>
      </c>
      <c r="AS106" s="112">
        <f t="shared" si="29"/>
        <v>42</v>
      </c>
      <c r="AT106" s="112">
        <f t="shared" si="29"/>
        <v>43</v>
      </c>
      <c r="AU106" s="112">
        <f t="shared" si="29"/>
        <v>44</v>
      </c>
      <c r="AV106" s="112">
        <f t="shared" si="29"/>
        <v>45</v>
      </c>
      <c r="AW106" s="112">
        <f t="shared" si="29"/>
        <v>46</v>
      </c>
      <c r="AX106" s="112">
        <f t="shared" si="29"/>
        <v>47</v>
      </c>
      <c r="AY106" s="112">
        <f t="shared" si="29"/>
        <v>48</v>
      </c>
      <c r="AZ106" s="112">
        <f t="shared" si="29"/>
        <v>49</v>
      </c>
      <c r="BA106" s="112">
        <f t="shared" si="29"/>
        <v>50</v>
      </c>
      <c r="BB106" s="112">
        <f t="shared" si="29"/>
        <v>51</v>
      </c>
      <c r="BC106" s="112">
        <f t="shared" si="29"/>
        <v>52</v>
      </c>
      <c r="BD106" s="112"/>
      <c r="BE106" s="112">
        <f aca="true" t="shared" si="30" ref="BE106:DC106">BE1</f>
        <v>1</v>
      </c>
      <c r="BF106" s="112">
        <f t="shared" si="30"/>
        <v>2</v>
      </c>
      <c r="BG106" s="112">
        <f t="shared" si="30"/>
        <v>3</v>
      </c>
      <c r="BH106" s="112">
        <f t="shared" si="30"/>
        <v>4</v>
      </c>
      <c r="BI106" s="112">
        <f t="shared" si="30"/>
        <v>5</v>
      </c>
      <c r="BJ106" s="112">
        <f t="shared" si="30"/>
        <v>6</v>
      </c>
      <c r="BK106" s="112">
        <f t="shared" si="30"/>
        <v>7</v>
      </c>
      <c r="BL106" s="112">
        <f t="shared" si="30"/>
        <v>8</v>
      </c>
      <c r="BM106" s="112">
        <f t="shared" si="30"/>
        <v>9</v>
      </c>
      <c r="BN106" s="112">
        <f t="shared" si="30"/>
        <v>10</v>
      </c>
      <c r="BO106" s="112">
        <f t="shared" si="30"/>
        <v>11</v>
      </c>
      <c r="BP106" s="112">
        <f t="shared" si="30"/>
        <v>12</v>
      </c>
      <c r="BQ106" s="112">
        <f t="shared" si="30"/>
        <v>13</v>
      </c>
      <c r="BR106" s="112">
        <f t="shared" si="30"/>
        <v>14</v>
      </c>
      <c r="BS106" s="112">
        <f t="shared" si="30"/>
        <v>15</v>
      </c>
      <c r="BT106" s="112">
        <f t="shared" si="30"/>
        <v>16</v>
      </c>
      <c r="BU106" s="112">
        <f t="shared" si="30"/>
        <v>17</v>
      </c>
      <c r="BV106" s="112">
        <f t="shared" si="30"/>
        <v>18</v>
      </c>
      <c r="BW106" s="112">
        <f t="shared" si="30"/>
        <v>19</v>
      </c>
      <c r="BX106" s="112">
        <f t="shared" si="30"/>
        <v>20</v>
      </c>
      <c r="BY106" s="112">
        <f t="shared" si="30"/>
        <v>21</v>
      </c>
      <c r="BZ106" s="112">
        <f t="shared" si="30"/>
        <v>22</v>
      </c>
      <c r="CA106" s="112">
        <f t="shared" si="30"/>
        <v>23</v>
      </c>
      <c r="CB106" s="112">
        <f t="shared" si="30"/>
        <v>24</v>
      </c>
      <c r="CC106" s="112">
        <f t="shared" si="30"/>
        <v>25</v>
      </c>
      <c r="CD106" s="112">
        <f t="shared" si="30"/>
        <v>26</v>
      </c>
      <c r="CE106" s="112">
        <f t="shared" si="30"/>
        <v>27</v>
      </c>
      <c r="CF106" s="112">
        <f t="shared" si="30"/>
        <v>28</v>
      </c>
      <c r="CG106" s="112">
        <f t="shared" si="30"/>
        <v>29</v>
      </c>
      <c r="CH106" s="112">
        <f t="shared" si="30"/>
        <v>30</v>
      </c>
      <c r="CI106" s="112">
        <f t="shared" si="30"/>
        <v>31</v>
      </c>
      <c r="CJ106" s="112">
        <f t="shared" si="30"/>
        <v>32</v>
      </c>
      <c r="CK106" s="112">
        <f t="shared" si="30"/>
        <v>33</v>
      </c>
      <c r="CL106" s="112">
        <f t="shared" si="30"/>
        <v>34</v>
      </c>
      <c r="CM106" s="112">
        <f t="shared" si="30"/>
        <v>35</v>
      </c>
      <c r="CN106" s="112">
        <f t="shared" si="30"/>
        <v>36</v>
      </c>
      <c r="CO106" s="112">
        <f t="shared" si="30"/>
        <v>37</v>
      </c>
      <c r="CP106" s="112">
        <f t="shared" si="30"/>
        <v>38</v>
      </c>
      <c r="CQ106" s="112">
        <f t="shared" si="30"/>
        <v>39</v>
      </c>
      <c r="CR106" s="112">
        <f t="shared" si="30"/>
        <v>40</v>
      </c>
      <c r="CS106" s="112">
        <f t="shared" si="30"/>
        <v>41</v>
      </c>
      <c r="CT106" s="112">
        <f t="shared" si="30"/>
        <v>42</v>
      </c>
      <c r="CU106" s="112">
        <f t="shared" si="30"/>
        <v>43</v>
      </c>
      <c r="CV106" s="112">
        <f t="shared" si="30"/>
        <v>44</v>
      </c>
      <c r="CW106" s="112">
        <f t="shared" si="30"/>
        <v>45</v>
      </c>
      <c r="CX106" s="112">
        <f t="shared" si="30"/>
        <v>46</v>
      </c>
      <c r="CY106" s="112">
        <f t="shared" si="30"/>
        <v>47</v>
      </c>
      <c r="CZ106" s="112">
        <f t="shared" si="30"/>
        <v>48</v>
      </c>
      <c r="DA106" s="112">
        <f t="shared" si="30"/>
        <v>49</v>
      </c>
      <c r="DB106" s="112">
        <f t="shared" si="30"/>
        <v>50</v>
      </c>
      <c r="DC106" s="112">
        <f t="shared" si="30"/>
        <v>51</v>
      </c>
    </row>
    <row r="107" spans="3:105" ht="13.5">
      <c r="C107" s="110">
        <v>1999</v>
      </c>
      <c r="D107" s="110">
        <f aca="true" t="shared" si="31" ref="D107:BO107">C107+1</f>
        <v>2000</v>
      </c>
      <c r="E107" s="110">
        <f t="shared" si="31"/>
        <v>2001</v>
      </c>
      <c r="F107" s="110">
        <f t="shared" si="31"/>
        <v>2002</v>
      </c>
      <c r="G107" s="110">
        <f t="shared" si="31"/>
        <v>2003</v>
      </c>
      <c r="H107" s="110">
        <f t="shared" si="31"/>
        <v>2004</v>
      </c>
      <c r="I107" s="110">
        <f t="shared" si="31"/>
        <v>2005</v>
      </c>
      <c r="J107" s="110">
        <f t="shared" si="31"/>
        <v>2006</v>
      </c>
      <c r="K107" s="110">
        <f t="shared" si="31"/>
        <v>2007</v>
      </c>
      <c r="L107" s="110">
        <f t="shared" si="31"/>
        <v>2008</v>
      </c>
      <c r="M107" s="110">
        <f t="shared" si="31"/>
        <v>2009</v>
      </c>
      <c r="N107" s="110">
        <f t="shared" si="31"/>
        <v>2010</v>
      </c>
      <c r="O107" s="110">
        <f t="shared" si="31"/>
        <v>2011</v>
      </c>
      <c r="P107" s="110">
        <f t="shared" si="31"/>
        <v>2012</v>
      </c>
      <c r="Q107" s="110">
        <f t="shared" si="31"/>
        <v>2013</v>
      </c>
      <c r="R107" s="110">
        <f t="shared" si="31"/>
        <v>2014</v>
      </c>
      <c r="S107" s="110">
        <f t="shared" si="31"/>
        <v>2015</v>
      </c>
      <c r="T107" s="110">
        <f t="shared" si="31"/>
        <v>2016</v>
      </c>
      <c r="U107" s="110">
        <f t="shared" si="31"/>
        <v>2017</v>
      </c>
      <c r="V107" s="110">
        <f t="shared" si="31"/>
        <v>2018</v>
      </c>
      <c r="W107" s="110">
        <f t="shared" si="31"/>
        <v>2019</v>
      </c>
      <c r="X107" s="110">
        <f t="shared" si="31"/>
        <v>2020</v>
      </c>
      <c r="Y107" s="110">
        <f t="shared" si="31"/>
        <v>2021</v>
      </c>
      <c r="Z107" s="110">
        <f t="shared" si="31"/>
        <v>2022</v>
      </c>
      <c r="AA107" s="110">
        <f t="shared" si="31"/>
        <v>2023</v>
      </c>
      <c r="AB107" s="110">
        <f t="shared" si="31"/>
        <v>2024</v>
      </c>
      <c r="AC107" s="110">
        <f t="shared" si="31"/>
        <v>2025</v>
      </c>
      <c r="AD107" s="110">
        <f t="shared" si="31"/>
        <v>2026</v>
      </c>
      <c r="AE107" s="110">
        <f t="shared" si="31"/>
        <v>2027</v>
      </c>
      <c r="AF107" s="110">
        <f t="shared" si="31"/>
        <v>2028</v>
      </c>
      <c r="AG107" s="110">
        <f t="shared" si="31"/>
        <v>2029</v>
      </c>
      <c r="AH107" s="110">
        <f t="shared" si="31"/>
        <v>2030</v>
      </c>
      <c r="AI107" s="110">
        <f t="shared" si="31"/>
        <v>2031</v>
      </c>
      <c r="AJ107" s="110">
        <f t="shared" si="31"/>
        <v>2032</v>
      </c>
      <c r="AK107" s="110">
        <f t="shared" si="31"/>
        <v>2033</v>
      </c>
      <c r="AL107" s="110">
        <f t="shared" si="31"/>
        <v>2034</v>
      </c>
      <c r="AM107" s="110">
        <f t="shared" si="31"/>
        <v>2035</v>
      </c>
      <c r="AN107" s="110">
        <f t="shared" si="31"/>
        <v>2036</v>
      </c>
      <c r="AO107" s="110">
        <f t="shared" si="31"/>
        <v>2037</v>
      </c>
      <c r="AP107" s="110">
        <f t="shared" si="31"/>
        <v>2038</v>
      </c>
      <c r="AQ107" s="110">
        <f t="shared" si="31"/>
        <v>2039</v>
      </c>
      <c r="AR107" s="110">
        <f t="shared" si="31"/>
        <v>2040</v>
      </c>
      <c r="AS107" s="110">
        <f t="shared" si="31"/>
        <v>2041</v>
      </c>
      <c r="AT107" s="110">
        <f t="shared" si="31"/>
        <v>2042</v>
      </c>
      <c r="AU107" s="110">
        <f t="shared" si="31"/>
        <v>2043</v>
      </c>
      <c r="AV107" s="110">
        <f t="shared" si="31"/>
        <v>2044</v>
      </c>
      <c r="AW107" s="110">
        <f t="shared" si="31"/>
        <v>2045</v>
      </c>
      <c r="AX107" s="110">
        <f t="shared" si="31"/>
        <v>2046</v>
      </c>
      <c r="AY107" s="110">
        <f t="shared" si="31"/>
        <v>2047</v>
      </c>
      <c r="AZ107" s="110">
        <f t="shared" si="31"/>
        <v>2048</v>
      </c>
      <c r="BA107" s="110">
        <f t="shared" si="31"/>
        <v>2049</v>
      </c>
      <c r="BB107" s="110">
        <f t="shared" si="31"/>
        <v>2050</v>
      </c>
      <c r="BC107" s="110">
        <f t="shared" si="31"/>
        <v>2051</v>
      </c>
      <c r="BE107" s="110">
        <f>BC107+1</f>
        <v>2052</v>
      </c>
      <c r="BF107" s="110">
        <f t="shared" si="31"/>
        <v>2053</v>
      </c>
      <c r="BG107" s="110">
        <f t="shared" si="31"/>
        <v>2054</v>
      </c>
      <c r="BH107" s="110">
        <f t="shared" si="31"/>
        <v>2055</v>
      </c>
      <c r="BI107" s="110">
        <f t="shared" si="31"/>
        <v>2056</v>
      </c>
      <c r="BJ107" s="110">
        <f t="shared" si="31"/>
        <v>2057</v>
      </c>
      <c r="BK107" s="110">
        <f t="shared" si="31"/>
        <v>2058</v>
      </c>
      <c r="BL107" s="110">
        <f t="shared" si="31"/>
        <v>2059</v>
      </c>
      <c r="BM107" s="110">
        <f t="shared" si="31"/>
        <v>2060</v>
      </c>
      <c r="BN107" s="110">
        <f t="shared" si="31"/>
        <v>2061</v>
      </c>
      <c r="BO107" s="110">
        <f t="shared" si="31"/>
        <v>2062</v>
      </c>
      <c r="BP107" s="110">
        <f aca="true" t="shared" si="32" ref="BP107:DA107">BO107+1</f>
        <v>2063</v>
      </c>
      <c r="BQ107" s="110">
        <f t="shared" si="32"/>
        <v>2064</v>
      </c>
      <c r="BR107" s="110">
        <f t="shared" si="32"/>
        <v>2065</v>
      </c>
      <c r="BS107" s="110">
        <f t="shared" si="32"/>
        <v>2066</v>
      </c>
      <c r="BT107" s="110">
        <f t="shared" si="32"/>
        <v>2067</v>
      </c>
      <c r="BU107" s="110">
        <f t="shared" si="32"/>
        <v>2068</v>
      </c>
      <c r="BV107" s="110">
        <f t="shared" si="32"/>
        <v>2069</v>
      </c>
      <c r="BW107" s="110">
        <f t="shared" si="32"/>
        <v>2070</v>
      </c>
      <c r="BX107" s="110">
        <f t="shared" si="32"/>
        <v>2071</v>
      </c>
      <c r="BY107" s="110">
        <f t="shared" si="32"/>
        <v>2072</v>
      </c>
      <c r="BZ107" s="110">
        <f t="shared" si="32"/>
        <v>2073</v>
      </c>
      <c r="CA107" s="110">
        <f t="shared" si="32"/>
        <v>2074</v>
      </c>
      <c r="CB107" s="110">
        <f t="shared" si="32"/>
        <v>2075</v>
      </c>
      <c r="CC107" s="110">
        <f t="shared" si="32"/>
        <v>2076</v>
      </c>
      <c r="CD107" s="110">
        <f t="shared" si="32"/>
        <v>2077</v>
      </c>
      <c r="CE107" s="110">
        <f t="shared" si="32"/>
        <v>2078</v>
      </c>
      <c r="CF107" s="110">
        <f t="shared" si="32"/>
        <v>2079</v>
      </c>
      <c r="CG107" s="110">
        <f t="shared" si="32"/>
        <v>2080</v>
      </c>
      <c r="CH107" s="110">
        <f t="shared" si="32"/>
        <v>2081</v>
      </c>
      <c r="CI107" s="110">
        <f t="shared" si="32"/>
        <v>2082</v>
      </c>
      <c r="CJ107" s="110">
        <f t="shared" si="32"/>
        <v>2083</v>
      </c>
      <c r="CK107" s="110">
        <f t="shared" si="32"/>
        <v>2084</v>
      </c>
      <c r="CL107" s="110">
        <f t="shared" si="32"/>
        <v>2085</v>
      </c>
      <c r="CM107" s="110">
        <f t="shared" si="32"/>
        <v>2086</v>
      </c>
      <c r="CN107" s="110">
        <f t="shared" si="32"/>
        <v>2087</v>
      </c>
      <c r="CO107" s="110">
        <f t="shared" si="32"/>
        <v>2088</v>
      </c>
      <c r="CP107" s="110">
        <f t="shared" si="32"/>
        <v>2089</v>
      </c>
      <c r="CQ107" s="110">
        <f t="shared" si="32"/>
        <v>2090</v>
      </c>
      <c r="CR107" s="110">
        <f t="shared" si="32"/>
        <v>2091</v>
      </c>
      <c r="CS107" s="110">
        <f t="shared" si="32"/>
        <v>2092</v>
      </c>
      <c r="CT107" s="110">
        <f t="shared" si="32"/>
        <v>2093</v>
      </c>
      <c r="CU107" s="110">
        <f t="shared" si="32"/>
        <v>2094</v>
      </c>
      <c r="CV107" s="110">
        <f t="shared" si="32"/>
        <v>2095</v>
      </c>
      <c r="CW107" s="110">
        <f t="shared" si="32"/>
        <v>2096</v>
      </c>
      <c r="CX107" s="110">
        <f t="shared" si="32"/>
        <v>2097</v>
      </c>
      <c r="CY107" s="110">
        <f t="shared" si="32"/>
        <v>2098</v>
      </c>
      <c r="CZ107" s="110">
        <f t="shared" si="32"/>
        <v>2099</v>
      </c>
      <c r="DA107" s="110">
        <f t="shared" si="32"/>
        <v>2100</v>
      </c>
    </row>
    <row r="108" spans="3:14" ht="13.5">
      <c r="C108" s="137" t="s">
        <v>39</v>
      </c>
      <c r="D108" s="137" t="s">
        <v>40</v>
      </c>
      <c r="E108" s="137" t="s">
        <v>41</v>
      </c>
      <c r="F108" s="137" t="s">
        <v>42</v>
      </c>
      <c r="G108" s="137" t="s">
        <v>43</v>
      </c>
      <c r="H108" s="137" t="s">
        <v>44</v>
      </c>
      <c r="I108" s="137" t="s">
        <v>45</v>
      </c>
      <c r="J108" s="137" t="s">
        <v>46</v>
      </c>
      <c r="K108" s="137" t="s">
        <v>47</v>
      </c>
      <c r="L108" s="137" t="s">
        <v>48</v>
      </c>
      <c r="M108" s="137" t="s">
        <v>49</v>
      </c>
      <c r="N108" s="137" t="s">
        <v>50</v>
      </c>
    </row>
  </sheetData>
  <sheetProtection/>
  <conditionalFormatting sqref="C1:FE1">
    <cfRule type="expression" priority="13" dxfId="62" stopIfTrue="1">
      <formula>C1=$B$13</formula>
    </cfRule>
  </conditionalFormatting>
  <conditionalFormatting sqref="D7:K7 BC4:BD4 AR7:BG7">
    <cfRule type="expression" priority="12" dxfId="164" stopIfTrue="1">
      <formula>D4=2</formula>
    </cfRule>
  </conditionalFormatting>
  <conditionalFormatting sqref="D6:K6">
    <cfRule type="expression" priority="11" dxfId="165" stopIfTrue="1">
      <formula>D7=2</formula>
    </cfRule>
  </conditionalFormatting>
  <conditionalFormatting sqref="AZ6:BG6">
    <cfRule type="expression" priority="10" dxfId="165" stopIfTrue="1">
      <formula>AZ7=2</formula>
    </cfRule>
  </conditionalFormatting>
  <conditionalFormatting sqref="AZ8:BG8">
    <cfRule type="expression" priority="9" dxfId="166" stopIfTrue="1">
      <formula>AND(MONTH(AZ8)=1,DAY(AZ8)=1)</formula>
    </cfRule>
  </conditionalFormatting>
  <conditionalFormatting sqref="AR9:BF9">
    <cfRule type="expression" priority="8" dxfId="167" stopIfTrue="1">
      <formula>YEAR(AR9)=$B$11</formula>
    </cfRule>
  </conditionalFormatting>
  <conditionalFormatting sqref="D9:J9">
    <cfRule type="expression" priority="7" dxfId="167" stopIfTrue="1">
      <formula>YEAR(D9)=$B$11-1</formula>
    </cfRule>
  </conditionalFormatting>
  <conditionalFormatting sqref="DE4">
    <cfRule type="expression" priority="6" dxfId="164" stopIfTrue="1">
      <formula>DE4=2</formula>
    </cfRule>
  </conditionalFormatting>
  <conditionalFormatting sqref="DD4:DE4">
    <cfRule type="expression" priority="5" dxfId="164" stopIfTrue="1">
      <formula>DD4=2</formula>
    </cfRule>
  </conditionalFormatting>
  <conditionalFormatting sqref="CS7:DH7">
    <cfRule type="expression" priority="4" dxfId="164" stopIfTrue="1">
      <formula>CS7=2</formula>
    </cfRule>
  </conditionalFormatting>
  <conditionalFormatting sqref="DA6:DH6">
    <cfRule type="expression" priority="3" dxfId="165" stopIfTrue="1">
      <formula>DA7=2</formula>
    </cfRule>
  </conditionalFormatting>
  <conditionalFormatting sqref="DA8:DH8">
    <cfRule type="expression" priority="2" dxfId="166" stopIfTrue="1">
      <formula>AND(MONTH(DA8)=1,DAY(DA8)=1)</formula>
    </cfRule>
  </conditionalFormatting>
  <conditionalFormatting sqref="CS9:DG9">
    <cfRule type="expression" priority="1" dxfId="167" stopIfTrue="1">
      <formula>YEAR(CS9)=$B$11</formula>
    </cfRule>
  </conditionalFormatting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8" sqref="B8"/>
    </sheetView>
  </sheetViews>
  <sheetFormatPr defaultColWidth="9.00390625" defaultRowHeight="13.5"/>
  <cols>
    <col min="1" max="1" width="2.00390625" style="0" customWidth="1"/>
    <col min="2" max="2" width="17.625" style="0" customWidth="1"/>
    <col min="3" max="55" width="5.50390625" style="0" customWidth="1"/>
    <col min="56" max="62" width="2.50390625" style="0" customWidth="1"/>
  </cols>
  <sheetData>
    <row r="1" spans="2:62" ht="13.5">
      <c r="B1" s="98">
        <f ca="1">NOW()</f>
        <v>44202.003440625</v>
      </c>
      <c r="C1" s="99">
        <f aca="true" t="shared" si="0" ref="C1:AH1">COLUMN()-2</f>
        <v>1</v>
      </c>
      <c r="D1" s="99">
        <f t="shared" si="0"/>
        <v>2</v>
      </c>
      <c r="E1" s="99">
        <f t="shared" si="0"/>
        <v>3</v>
      </c>
      <c r="F1" s="99">
        <f t="shared" si="0"/>
        <v>4</v>
      </c>
      <c r="G1" s="99">
        <f t="shared" si="0"/>
        <v>5</v>
      </c>
      <c r="H1" s="99">
        <f t="shared" si="0"/>
        <v>6</v>
      </c>
      <c r="I1" s="99">
        <f t="shared" si="0"/>
        <v>7</v>
      </c>
      <c r="J1" s="99">
        <f t="shared" si="0"/>
        <v>8</v>
      </c>
      <c r="K1" s="99">
        <f t="shared" si="0"/>
        <v>9</v>
      </c>
      <c r="L1" s="99">
        <f t="shared" si="0"/>
        <v>10</v>
      </c>
      <c r="M1" s="99">
        <f t="shared" si="0"/>
        <v>11</v>
      </c>
      <c r="N1" s="99">
        <f t="shared" si="0"/>
        <v>12</v>
      </c>
      <c r="O1" s="99">
        <f t="shared" si="0"/>
        <v>13</v>
      </c>
      <c r="P1" s="99">
        <f t="shared" si="0"/>
        <v>14</v>
      </c>
      <c r="Q1" s="99">
        <f t="shared" si="0"/>
        <v>15</v>
      </c>
      <c r="R1" s="99">
        <f t="shared" si="0"/>
        <v>16</v>
      </c>
      <c r="S1" s="99">
        <f t="shared" si="0"/>
        <v>17</v>
      </c>
      <c r="T1" s="99">
        <f t="shared" si="0"/>
        <v>18</v>
      </c>
      <c r="U1" s="99">
        <f t="shared" si="0"/>
        <v>19</v>
      </c>
      <c r="V1" s="99">
        <f t="shared" si="0"/>
        <v>20</v>
      </c>
      <c r="W1" s="99">
        <f t="shared" si="0"/>
        <v>21</v>
      </c>
      <c r="X1" s="99">
        <f t="shared" si="0"/>
        <v>22</v>
      </c>
      <c r="Y1" s="99">
        <f t="shared" si="0"/>
        <v>23</v>
      </c>
      <c r="Z1" s="99">
        <f t="shared" si="0"/>
        <v>24</v>
      </c>
      <c r="AA1" s="99">
        <f t="shared" si="0"/>
        <v>25</v>
      </c>
      <c r="AB1" s="99">
        <f t="shared" si="0"/>
        <v>26</v>
      </c>
      <c r="AC1" s="99">
        <f t="shared" si="0"/>
        <v>27</v>
      </c>
      <c r="AD1" s="99">
        <f t="shared" si="0"/>
        <v>28</v>
      </c>
      <c r="AE1" s="99">
        <f t="shared" si="0"/>
        <v>29</v>
      </c>
      <c r="AF1" s="99">
        <f t="shared" si="0"/>
        <v>30</v>
      </c>
      <c r="AG1" s="99">
        <f t="shared" si="0"/>
        <v>31</v>
      </c>
      <c r="AH1" s="99">
        <f t="shared" si="0"/>
        <v>32</v>
      </c>
      <c r="AI1" s="99">
        <f aca="true" t="shared" si="1" ref="AI1:BC1">COLUMN()-2</f>
        <v>33</v>
      </c>
      <c r="AJ1" s="99">
        <f t="shared" si="1"/>
        <v>34</v>
      </c>
      <c r="AK1" s="99">
        <f t="shared" si="1"/>
        <v>35</v>
      </c>
      <c r="AL1" s="99">
        <f t="shared" si="1"/>
        <v>36</v>
      </c>
      <c r="AM1" s="99">
        <f t="shared" si="1"/>
        <v>37</v>
      </c>
      <c r="AN1" s="99">
        <f t="shared" si="1"/>
        <v>38</v>
      </c>
      <c r="AO1" s="99">
        <f t="shared" si="1"/>
        <v>39</v>
      </c>
      <c r="AP1" s="99">
        <f t="shared" si="1"/>
        <v>40</v>
      </c>
      <c r="AQ1" s="99">
        <f t="shared" si="1"/>
        <v>41</v>
      </c>
      <c r="AR1" s="99">
        <f t="shared" si="1"/>
        <v>42</v>
      </c>
      <c r="AS1" s="99">
        <f t="shared" si="1"/>
        <v>43</v>
      </c>
      <c r="AT1" s="99">
        <f t="shared" si="1"/>
        <v>44</v>
      </c>
      <c r="AU1" s="99">
        <f t="shared" si="1"/>
        <v>45</v>
      </c>
      <c r="AV1" s="99">
        <f t="shared" si="1"/>
        <v>46</v>
      </c>
      <c r="AW1" s="99">
        <f t="shared" si="1"/>
        <v>47</v>
      </c>
      <c r="AX1" s="99">
        <f t="shared" si="1"/>
        <v>48</v>
      </c>
      <c r="AY1" s="99">
        <f t="shared" si="1"/>
        <v>49</v>
      </c>
      <c r="AZ1" s="99">
        <f t="shared" si="1"/>
        <v>50</v>
      </c>
      <c r="BA1" s="99">
        <f t="shared" si="1"/>
        <v>51</v>
      </c>
      <c r="BB1" s="99">
        <f t="shared" si="1"/>
        <v>52</v>
      </c>
      <c r="BC1" s="99">
        <f t="shared" si="1"/>
        <v>53</v>
      </c>
      <c r="BD1" s="99"/>
      <c r="BE1" s="99"/>
      <c r="BF1" s="99"/>
      <c r="BG1" s="99"/>
      <c r="BH1" s="99"/>
      <c r="BI1" s="99"/>
      <c r="BJ1" s="99"/>
    </row>
    <row r="2" spans="2:55" ht="13.5">
      <c r="B2" s="100">
        <f ca="1">IF(B3=3,DATE(YEAR(TODAY()),1,1)+6,IF(B3=4,DATE(YEAR(TODAY()),1,1)+5,IF(B3=5,DATE(YEAR(TODAY()),1,1)+4,IF(B3=6,DATE(YEAR(TODAY()),1,1)+3,IF(B3=7,DATE(YEAR(TODAY()),1,1)+2,DATE(YEAR(TODAY()),1,1))))))</f>
        <v>44200</v>
      </c>
      <c r="C2" s="101">
        <f ca="1">DATE(YEAR(TODAY()),1,1)</f>
        <v>44197</v>
      </c>
      <c r="D2" s="102">
        <f>B4</f>
        <v>44200</v>
      </c>
      <c r="E2" s="102">
        <f aca="true" t="shared" si="2" ref="E2:AJ2">D2+7</f>
        <v>44207</v>
      </c>
      <c r="F2" s="102">
        <f t="shared" si="2"/>
        <v>44214</v>
      </c>
      <c r="G2" s="102">
        <f t="shared" si="2"/>
        <v>44221</v>
      </c>
      <c r="H2" s="102">
        <f t="shared" si="2"/>
        <v>44228</v>
      </c>
      <c r="I2" s="102">
        <f t="shared" si="2"/>
        <v>44235</v>
      </c>
      <c r="J2" s="102">
        <f t="shared" si="2"/>
        <v>44242</v>
      </c>
      <c r="K2" s="102">
        <f t="shared" si="2"/>
        <v>44249</v>
      </c>
      <c r="L2" s="102">
        <f t="shared" si="2"/>
        <v>44256</v>
      </c>
      <c r="M2" s="102">
        <f t="shared" si="2"/>
        <v>44263</v>
      </c>
      <c r="N2" s="102">
        <f t="shared" si="2"/>
        <v>44270</v>
      </c>
      <c r="O2" s="102">
        <f t="shared" si="2"/>
        <v>44277</v>
      </c>
      <c r="P2" s="102">
        <f t="shared" si="2"/>
        <v>44284</v>
      </c>
      <c r="Q2" s="102">
        <f t="shared" si="2"/>
        <v>44291</v>
      </c>
      <c r="R2" s="102">
        <f t="shared" si="2"/>
        <v>44298</v>
      </c>
      <c r="S2" s="102">
        <f t="shared" si="2"/>
        <v>44305</v>
      </c>
      <c r="T2" s="102">
        <f t="shared" si="2"/>
        <v>44312</v>
      </c>
      <c r="U2" s="102">
        <f t="shared" si="2"/>
        <v>44319</v>
      </c>
      <c r="V2" s="102">
        <f t="shared" si="2"/>
        <v>44326</v>
      </c>
      <c r="W2" s="102">
        <f t="shared" si="2"/>
        <v>44333</v>
      </c>
      <c r="X2" s="102">
        <f t="shared" si="2"/>
        <v>44340</v>
      </c>
      <c r="Y2" s="102">
        <f t="shared" si="2"/>
        <v>44347</v>
      </c>
      <c r="Z2" s="102">
        <f t="shared" si="2"/>
        <v>44354</v>
      </c>
      <c r="AA2" s="102">
        <f t="shared" si="2"/>
        <v>44361</v>
      </c>
      <c r="AB2" s="102">
        <f t="shared" si="2"/>
        <v>44368</v>
      </c>
      <c r="AC2" s="102">
        <f t="shared" si="2"/>
        <v>44375</v>
      </c>
      <c r="AD2" s="102">
        <f t="shared" si="2"/>
        <v>44382</v>
      </c>
      <c r="AE2" s="102">
        <f t="shared" si="2"/>
        <v>44389</v>
      </c>
      <c r="AF2" s="102">
        <f t="shared" si="2"/>
        <v>44396</v>
      </c>
      <c r="AG2" s="102">
        <f t="shared" si="2"/>
        <v>44403</v>
      </c>
      <c r="AH2" s="102">
        <f t="shared" si="2"/>
        <v>44410</v>
      </c>
      <c r="AI2" s="102">
        <f t="shared" si="2"/>
        <v>44417</v>
      </c>
      <c r="AJ2" s="102">
        <f t="shared" si="2"/>
        <v>44424</v>
      </c>
      <c r="AK2" s="102">
        <f aca="true" t="shared" si="3" ref="AK2:BC2">AJ2+7</f>
        <v>44431</v>
      </c>
      <c r="AL2" s="102">
        <f t="shared" si="3"/>
        <v>44438</v>
      </c>
      <c r="AM2" s="102">
        <f t="shared" si="3"/>
        <v>44445</v>
      </c>
      <c r="AN2" s="102">
        <f t="shared" si="3"/>
        <v>44452</v>
      </c>
      <c r="AO2" s="102">
        <f t="shared" si="3"/>
        <v>44459</v>
      </c>
      <c r="AP2" s="102">
        <f t="shared" si="3"/>
        <v>44466</v>
      </c>
      <c r="AQ2" s="102">
        <f t="shared" si="3"/>
        <v>44473</v>
      </c>
      <c r="AR2" s="102">
        <f t="shared" si="3"/>
        <v>44480</v>
      </c>
      <c r="AS2" s="102">
        <f t="shared" si="3"/>
        <v>44487</v>
      </c>
      <c r="AT2" s="102">
        <f t="shared" si="3"/>
        <v>44494</v>
      </c>
      <c r="AU2" s="102">
        <f t="shared" si="3"/>
        <v>44501</v>
      </c>
      <c r="AV2" s="102">
        <f t="shared" si="3"/>
        <v>44508</v>
      </c>
      <c r="AW2" s="102">
        <f t="shared" si="3"/>
        <v>44515</v>
      </c>
      <c r="AX2" s="102">
        <f t="shared" si="3"/>
        <v>44522</v>
      </c>
      <c r="AY2" s="102">
        <f t="shared" si="3"/>
        <v>44529</v>
      </c>
      <c r="AZ2" s="102">
        <f t="shared" si="3"/>
        <v>44536</v>
      </c>
      <c r="BA2" s="102">
        <f t="shared" si="3"/>
        <v>44543</v>
      </c>
      <c r="BB2" s="102">
        <f t="shared" si="3"/>
        <v>44550</v>
      </c>
      <c r="BC2" s="102">
        <f t="shared" si="3"/>
        <v>44557</v>
      </c>
    </row>
    <row r="3" spans="2:55" ht="13.5">
      <c r="B3" s="103">
        <f ca="1">WEEKDAY(DATE(YEAR(TODAY()),1,1))</f>
        <v>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2:55" ht="13.5">
      <c r="B4" s="104">
        <f ca="1">IF(B3=1,DATE(YEAR(TODAY()),1,1)+1,IF(B3=2,DATE(YEAR(TODAY()),1,1),B2))</f>
        <v>44200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3.5">
      <c r="B5" s="105" t="str">
        <f>IF(OR(B3=1,B3=2),"Week 1","Week 2")</f>
        <v>Week 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2:55" ht="13.5">
      <c r="B6" t="s">
        <v>32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2:55" ht="13.5">
      <c r="B7" s="106">
        <f ca="1">IF(WEEKDAY(TODAY())=6,TODAY()-4,IF(WEEKDAY(TODAY())=7,TODAY()-5,IF(WEEKDAY(TODAY())=1,TODAY()-6,IF(WEEKDAY(TODAY())=5,TODAY()-3,IF(WEEKDAY(TODAY())=4,TODAY()-2,IF(WEEKDAY(TODAY())=3,TODAY()-1,TODAY()))))))</f>
        <v>44200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2:55" ht="13.5">
      <c r="B8" s="109">
        <f>IF(B3=2,(B7-B4)/7+1,(B7-B4)/7+2)</f>
        <v>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3.5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ht="13.5">
      <c r="A101" t="s">
        <v>33</v>
      </c>
    </row>
  </sheetData>
  <sheetProtection/>
  <conditionalFormatting sqref="BD1:BJ1">
    <cfRule type="expression" priority="1" dxfId="62" stopIfTrue="1">
      <formula>MINUTE($B$1)=BD$1</formula>
    </cfRule>
  </conditionalFormatting>
  <conditionalFormatting sqref="C1:BC1">
    <cfRule type="expression" priority="2" dxfId="62" stopIfTrue="1">
      <formula>C1=$B$8</formula>
    </cfRule>
  </conditionalFormatting>
  <printOptions/>
  <pageMargins left="0.787" right="0.787" top="0.984" bottom="0.984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(株)本田技術研究所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</dc:creator>
  <cp:keywords/>
  <dc:description/>
  <cp:lastModifiedBy>Ken Matsuoka</cp:lastModifiedBy>
  <cp:lastPrinted>2000-05-06T22:31:10Z</cp:lastPrinted>
  <dcterms:created xsi:type="dcterms:W3CDTF">1999-01-19T06:52:25Z</dcterms:created>
  <dcterms:modified xsi:type="dcterms:W3CDTF">2021-01-05T15:05:47Z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